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trlProps/ctrlProp1.xml" ContentType="application/vnd.ms-excel.controlproperties+xml"/>
  <Override PartName="/xl/tables/table2.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Mac\SynologyDrive\ScreencastProjects\Chem 300\RegressionAnalysis\"/>
    </mc:Choice>
  </mc:AlternateContent>
  <xr:revisionPtr revIDLastSave="0" documentId="13_ncr:1_{6F11E32D-7065-468D-8253-E0B3C523348C}" xr6:coauthVersionLast="47" xr6:coauthVersionMax="47" xr10:uidLastSave="{00000000-0000-0000-0000-000000000000}"/>
  <bookViews>
    <workbookView xWindow="-83" yWindow="0" windowWidth="19366" windowHeight="20648" xr2:uid="{D23A3E3E-AF56-4032-9A39-543DA3FC94EB}"/>
  </bookViews>
  <sheets>
    <sheet name="Arrhenius" sheetId="8" r:id="rId1"/>
    <sheet name="ISE-fluoride" sheetId="10" r:id="rId2"/>
    <sheet name="ASV-lead" sheetId="11" r:id="rId3"/>
  </sheets>
  <definedNames>
    <definedName name="_xlnm._FilterDatabase" localSheetId="2" hidden="1">'ASV-lead'!$A$2:$C$21</definedName>
    <definedName name="A">Arrhenius!$H$20</definedName>
    <definedName name="CLS_SystemSeed" hidden="1">164503262</definedName>
    <definedName name="Ea">Arrhenius!$H$21</definedName>
    <definedName name="L.ANOVA" comment="ANOVA(Y, X): Variables as columns, Y is responses &amp; X is categories">_xlfn.LAMBDA(_xlpm.Y,_xlpm.X,
    _xlfn.LET(
        _xlpm.Xb, _xlfn._xlws.FILTER(_xlpm.X, NOT(ISBLANK(_xlpm.X)) * NOT(ISBLANK(_xlpm.Y))),
        _xlpm.Yb, _xlfn._xlws.FILTER(_xlpm.Y, NOT(ISBLANK(_xlpm.X)) * NOT(ISBLANK(_xlpm.Y))),
        _xlpm.groups, _xlfn.UNIQUE(_xlpm.Xb),
        _xlpm.n_i,    _xlfn.BYROW(_xlpm.groups, _xlfn.LAMBDA(_xlpm.grp, SUM(--(_xlpm.grp = _xlpm.Xb)))),
        _xlpm.xbar_i, _xlfn.BYROW(_xlpm.groups, _xlfn.LAMBDA(_xlpm.grp, AVERAGE(_xlfn._xlws.FILTER(_xlpm.Yb, _xlpm.Xb = _xlpm.grp)))),
        _xlpm.s_i,    _xlfn.BYROW(_xlpm.groups, _xlfn.LAMBDA(_xlpm.group_i, _xlfn.STDEV.S(_xlfn._xlws.FILTER(_xlpm.Yb, _xlpm.Xb = _xlpm.group_i)))),
        _xlpm.xbar_global, AVERAGE(_xlpm.Yb),
        _xlpm.SS_b, SUM(_xlpm.n_i * (_xlpm.xbar_i - _xlpm.xbar_global) ^ 2),
        _xlpm.SS_w, SUM(_xlfn._xlws.FILTER(_xlpm.n_i - 1, _xlpm.n_i &gt; 1) * _xlfn._xlws.FILTER(_xlpm.s_i ^ 2, _xlpm.n_i &gt; 1)),
        _xlpm.SS_t, DEVSQ(_xlpm.Yb),
        _xlpm.DF_b, COUNTA(_xlpm.groups) - 1,
        _xlpm.DF_w, SUM(_xlpm.n_i - 1),
        _xlpm.DF_t, COUNT(_xlpm.Yb) - 1,
        _xlpm.MS_b, _xlpm.SS_b / _xlpm.DF_b,
        _xlpm.MS_w, _xlpm.SS_w / _xlpm.DF_w,
        _xlpm.MS_t, _xlpm.SS_t / _xlpm.DF_t,
        _xlpm.s_w,  SQRT(_xlpm.MS_w),
        _xlpm.n0,   (SUM(_xlpm.n_i) - SUMSQ(_xlpm.n_i) / SUM(_xlpm.n_i)) / (COUNTA(_xlpm.groups)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ANOVA1S" comment="ANOVA1S(n_i, xbar_i, s_i): row or column vectors of group statistics as inputs">_xlfn.LAMBDA(_xlpm.n_i,_xlpm.xbar_i,_xlpm.s_i,
    _xlfn.LET(
        _xlpm.n_i, _xlfn.TOCOL(_xlpm.n_i),
        _xlpm.xbar_i, _xlfn.TOCOL(_xlpm.xbar_i),
        _xlpm.s_i, _xlfn.TOCOL(_xlpm.s_i),
        _xlpm.xbar_global, SUM(_xlpm.n_i*_xlpm.xbar_i)/SUM(_xlpm.n_i),
        _xlpm.SS_b, SUM(_xlpm.n_i * (_xlpm.xbar_i - _xlpm.xbar_global) ^ 2),
        _xlpm.SS_w, SUM(_xlfn._xlws.FILTER((_xlpm.n_i - 1) * _xlpm.s_i ^ 2, _xlpm.n_i &gt; 1)),
        _xlpm.SS_t, _xlpm.SS_b + _xlpm.SS_w,
        _xlpm.DF_b, COUNT(_xlpm.n_i) - 1,
        _xlpm.DF_w, SUM(_xlpm.n_i - 1),
        _xlpm.DF_t, SUM(_xlpm.n_i) - 1,
        _xlpm.MS_b, _xlpm.SS_b / _xlpm.DF_b,
        _xlpm.MS_w, _xlpm.SS_w / _xlpm.DF_w,
        _xlpm.MS_t, _xlpm.SS_t / _xlpm.DF_t,
        _xlpm.s_w, SQRT(_xlpm.MS_w),
        _xlpm.n0, (SUM(_xlpm.n_i) - SUMSQ(_xlpm.n_i) / SUM(_xlpm.n_i)) / (COUNT(_xlpm.n_i)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BCaPercentiles">_xlfn.LAMBDA(_xlpm.stats,_xlpm.thetaHat,_xlpm.thetaJack,_xlop.alpha,
    _xlfn.LET(
        _xlpm.alpha, IF(_xlfn.ISOMITTED(_xlpm.alpha), 0.05, _xlpm.alpha),
        _xlpm.B, COUNT(_xlpm.stats),
        _xlpm.p0, SUM(--(_xlpm.stats &lt; _xlpm.thetaHat)) / _xlpm.B,
        _xlpm.z0, _xlfn.NORM.S.INV(_xlpm.p0),
        _xlpm.thetaBar, AVERAGE(_xlpm.thetaJack),
        _xlpm.denom, 6 * SUM((_xlpm.thetaBar - _xlpm.thetaJack) ^ 2) ^ 1.5,
        _xlpm.a, IF(_xlpm.denom = 0, 0, SUM((_xlpm.thetaBar - _xlpm.thetaJack) ^ 3) / _xlpm.denom),
        _xlpm.zLo, _xlfn.NORM.S.INV(_xlpm.alpha / 2),
        _xlpm.zHi, _xlfn.NORM.S.INV(1 - _xlpm.alpha / 2),
        _xlpm.a_1, _xlfn.NORM.S.DIST(_xlpm.z0 + (_xlpm.z0 + _xlpm.zLo) / (1 - _xlpm.a * (_xlpm.z0 + _xlpm.zLo)), TRUE),
        _xlpm.a_2, _xlfn.NORM.S.DIST(_xlpm.z0 + (_xlpm.z0 + _xlpm.zHi) / (1 - _xlpm.a * (_xlpm.z0 + _xlpm.zHi)), TRUE),
        _xlfn.VSTACK(_xlfn.PERCENTILE.INC(_xlpm.stats, _xlpm.a_1), _xlfn.PERCENTILE.INC(_xlpm.stats, _xlpm.a_2))
    )
)</definedName>
    <definedName name="L.BinomialCI" comment="BinomialCI(n_s, N, [alpha]): n_s # of successes, N # of trials, [alpha=0.05]">_xlfn.LAMBDA(_xlpm.n_s,_xlpm.N,_xlop.alpha, _xlfn.LET(_xlpm.alpha, IF(_xlfn.ISOMITTED(_xlpm.alpha), 5%, _xlpm.alpha), _xlpm.p_hat, _xlpm.n_s / _xlpm.N, _xlpm.p_lower, IF(_xlpm.n_s = 0, 0, _xlfn.BETA.INV(_xlpm.alpha / 2, _xlpm.n_s, _xlpm.N - _xlpm.n_s + 1)), _xlpm.p_upper, IF(_xlpm.n_s = _xlpm.N, 1, _xlfn.BETA.INV(1 - _xlpm.alpha / 2, _xlpm.n_s + 1, _xlpm.N - _xlpm.n_s)), _xlfn.VSTACK(_xlpm.p_hat, _xlpm.p_lower, _xlpm.p_upper)))</definedName>
    <definedName name="L.BinomialTest" comment="BinomialTest(data1, data2, [Ha]): data1 is univariate, data2 is either one value or pairwise univariate, [Ha=2]">_xlfn.LAMBDA(_xlpm.data1,_xlpm.data2,_xlop.Ha, _xlfn.LET(_xlpm.Ha, IF(_xlfn.ISOMITTED(_xlpm.Ha), 2, _xlpm.Ha), _xlpm.n_1, COUNT(_xlpm.data1), _xlpm.n_2, COUNT(_xlpm.data2), _xlpm.x_1, _xlfn._xlws.FILTER(_xlpm.data1, _xlpm.data1 &lt;&gt; _xlpm.data2), _xlpm.x_2, IF(_xlpm.n_2 = _xlpm.n_1, _xlfn._xlws.FILTER(_xlpm.data2, _xlpm.data1 &lt;&gt; _xlpm.data2), _xlpm.data2), _xlpm.N, COUNT(_xlpm.x_1), _xlpm.Ns, IF(_xlpm.Ha = 0, SUM(--(_xlpm.x_1 &lt; _xlpm.x_2)), SUM(--(_xlpm.x_1 &gt; _xlpm.x_2))), _xlpm.p_hat, _xlpm.Ns / COUNT(_xlpm.x_1), _xlpm.p_val, _xlfn.IFS(_xlpm.p_hat = 0.5, 1, OR(_xlpm.Ha = 0, _xlpm.Ha = 1), 1 - _xlfn.BINOM.DIST(MAX(_xlpm.Ns - 1, 0), _xlpm.N, 0.5, TRUE), _xlpm.Ha = 2, _xlfn.LET(_xlpm.limits, IF(_xlpm.p_hat &gt; 0.5, _xlfn.VSTACK(_xlpm.N - _xlpm.Ns + 1, _xlpm.Ns - 1), _xlfn.VSTACK(_xlpm.Ns + 1, _xlpm.N - _xlpm.Ns - 1)), 1 - _xlfn.BINOM.DIST.RANGE(_xlpm.N, 0.5, MAX(INDEX(_xlpm.limits, 1), 0), MIN(INDEX(_xlpm.limits, 2), _xlpm.N)))), _xlpm.p_val))</definedName>
    <definedName name="L.BootCI" comment="BootCI(data, fn, [bca], [B], [bw]): data can be a vector or a matrix (rows resampled together; BCa jackknife drops a row at a time), fn is a LAMBDA function, [bca=FALSE], [B=2000], [bw=0] (ignored for matrix data). Volatile.">_xlfn.LAMBDA(_xlpm.sample,_xlpm.fn,_xlop.bca,_xlop.B,_xlop.bw,
    _xlfn.LET(
        _xlpm.B, IF(_xlfn.ISOMITTED(_xlpm.B), 2000, _xlpm.B),
        _xlpm.bca, IF(_xlfn.ISOMITTED(_xlpm.bca), FALSE, _xlpm.bca),
        _xlpm.bw, IF(_xlfn.ISOMITTED(_xlpm.bw), 0, _xlpm.bw),
        _xlpm.stats, L.Bootstrap(_xlpm.sample, _xlpm.fn, _xlpm.B, _xlpm.bw),
        _xlpm.percentileResult, _xlfn.VSTACK(_xlfn.PERCENTILE.INC(_xlpm.stats, 0.025), _xlfn.PERCENTILE.INC(_xlpm.stats, 0.975)),
        _xlpm.bcaResult, IFERROR(
            _xlfn.LET(
                _xlpm.X, L.BootObs(_xlpm.sample),
                _xlpm.n, ROWS(_xlpm.X),
                _xlpm.thetaHat, _xlpm.fn(_xlpm.X),
                _xlpm.idx, _xlfn.SEQUENCE(_xlpm.n),
                _xlpm.thetaJack, _xlfn.MAP(_xlpm.idx, _xlfn.LAMBDA(_xlpm.i, _xlpm.fn(_xlfn._xlws.FILTER(_xlpm.X, _xlpm.idx &lt;&gt; _xlpm.i)))),
                L.BCaPercentiles(_xlpm.stats, _xlpm.thetaHat, _xlpm.thetaJack)
            ),
            "BCa error: bootstrap distribution or jackknife estimates too degenerate to compute a BCa interval (try a larger B)"
        ),
        IF(_xlpm.bca, _xlpm.bcaResult, _xlpm.percentileResult)
    )
)</definedName>
    <definedName name="L.BootCompare" comment="BootCompare(data1, data2, fn, [B], [bw]): data1/data2 can each be a vector or a matrix (rows resampled together), fn is a lambda function, [B=1000], [bw=0] (ignored for a matrix sample). Volatile.">_xlfn.LAMBDA(_xlpm.sample1,_xlpm.sample2,_xlpm.fn,_xlop.B,_xlop.bw,
    _xlfn.LET(
        _xlpm.B, IF(_xlfn.ISOMITTED(_xlpm.B), 1000, _xlpm.B),
        _xlpm.bw, IF(_xlfn.ISOMITTED(_xlpm.bw), 0, _xlpm.bw),
        _xlfn.MAP(
            _xlfn.SEQUENCE(_xlpm.B),
            _xlfn.LAMBDA(_xlpm._,
                _xlpm.fn(
                    L.BootSample(_xlpm.sample1, _xlpm.bw),
                    L.BootSample(_xlpm.sample2, _xlpm.bw)
                )
            )
        )
    )
)</definedName>
    <definedName name="L.BootCompareCI" comment="BootCompareCI(data1, data2, fn, [bca], [B], [bw]): data1/data2 can each be a vector or a matrix (rows resampled together; BCa jackknife drops a row at a time from a matrix sample), fn is a LAMBDA function, [bca=FALSE], [B=2000], [bw=0]. Volatile.">_xlfn.LAMBDA(_xlpm.sample1,_xlpm.sample2,_xlpm.fn,_xlop.bca,_xlop.B,_xlop.bw,
    _xlfn.LET(
        _xlpm.B, IF(_xlfn.ISOMITTED(_xlpm.B), 2000, _xlpm.B),
        _xlpm.bca, IF(_xlfn.ISOMITTED(_xlpm.bca), FALSE, _xlpm.bca),
        _xlpm.bw, IF(_xlfn.ISOMITTED(_xlpm.bw), 0, _xlpm.bw),
        _xlpm.stats, L.BootCompare(_xlpm.sample1, _xlpm.sample2, _xlpm.fn, _xlpm.B, _xlpm.bw),
        _xlpm.percentileResult, _xlfn.VSTACK(_xlfn.PERCENTILE.INC(_xlpm.stats, 0.025), _xlfn.PERCENTILE.INC(_xlpm.stats, 0.975)),
        _xlpm.bcaResult, IFERROR(
            _xlfn.LET(
                _xlpm.sampA, L.BootObs(_xlpm.sample1),
                _xlpm.sampB, L.BootObs(_xlpm.sample2),
                _xlpm.nA, ROWS(_xlpm.sampA),
                _xlpm.nB, ROWS(_xlpm.sampB),
                _xlpm.thetaHat, _xlpm.fn(_xlpm.sampA, _xlpm.sampB),
                _xlpm.idxA, _xlfn.SEQUENCE(_xlpm.nA),
                _xlpm.idxB, _xlfn.SEQUENCE(_xlpm.nB),
                _xlpm.thetaJackA, _xlfn.MAP(_xlpm.idxA, _xlfn.LAMBDA(_xlpm.i, _xlpm.fn(_xlfn._xlws.FILTER(_xlpm.sampA, _xlpm.idxA &lt;&gt; _xlpm.i), _xlpm.sampB))),
                _xlpm.thetaJackB, _xlfn.MAP(_xlpm.idxB, _xlfn.LAMBDA(_xlpm.i, _xlpm.fn(_xlpm.sampA, _xlfn._xlws.FILTER(_xlpm.sampB, _xlpm.idxB &lt;&gt; _xlpm.i)))),
                _xlpm.thetaJack, _xlfn.VSTACK(_xlpm.thetaJackA, _xlpm.thetaJackB),
                L.BCaPercentiles(_xlpm.stats, _xlpm.thetaHat, _xlpm.thetaJack)
            ),
            "BCa error: bootstrap distribution or jackknife estimates too degenerate to compute a BCa interval (try a larger B)"
        ),
        IF(_xlpm.bca, _xlpm.bcaResult, _xlpm.percentileResult)
    )
)</definedName>
    <definedName name="L.BootObs">_xlfn.LAMBDA(_xlpm.sample,
    IF(
        OR(COLUMNS(_xlpm.sample) = 1, ROWS(_xlpm.sample) = 1),
        _xlfn.TOCOL(_xlpm.sample, 1),
        _xlpm.sample
    )
)</definedName>
    <definedName name="L.BootSample" comment="BootSample(data, [bw]): data can be a vector (resampled value by value) or a matrix (rows resampled together, rows=observations), [bw=0] defaults to unsmoothed bootstrap (ignored for matrix data). Volatile. Rarely used directly.">_xlfn.LAMBDA(_xlpm.sample,_xlop.bw,
    _xlfn.LET(
        _xlpm.X, L.BootObs(_xlpm.sample),
        _xlpm.n, ROWS(_xlpm.X),
        _xlpm.draw, _xlfn.CHOOSEROWS(_xlpm.X, _xlfn.RANDARRAY(_xlpm.n, 1, 1, _xlpm.n, TRUE)),
        _xlpm.matrixResult, _xlpm.draw,
        _xlpm.vectorResult, _xlfn.LET(
            _xlpm.bw, IF(_xlfn.ISOMITTED(_xlpm.bw), 0, _xlpm.bw),
            _xlpm.s, _xlfn.STDEV.S(_xlpm.X),
            _xlpm.smoothedResult, _xlfn.LET(
                _xlpm.H, 1.059 * MIN(_xlpm.s, L.IQR(_xlpm.X, TRUE)) * _xlpm.n ^ (-0.2),
                _xlpm.W, _xlpm.H * _xlpm.bw,
                _xlpm.Xbar, AVERAGE(_xlpm.X),
                _xlpm.Z, _xlfn.NORM.INV(_xlfn.RANDARRAY(_xlpm.n, 1), 0, 1),
                _xlpm.Xbar + (_xlpm.draw + _xlpm.W * _xlpm.Z - _xlpm.Xbar) / SQRT(1 + (_xlpm.W / _xlpm.s) ^ 2)
            ),
            IF(OR(_xlpm.bw = 0, _xlpm.s = 0), _xlpm.draw, _xlpm.smoothedResult)
        ),
        IF(COLUMNS(_xlpm.X) = 1, _xlpm.vectorResult, _xlpm.matrixResult)
    )
)</definedName>
    <definedName name="L.BootSE" comment="BootSE(data, fn, [B], [bw]): data can be a vector or a matrix (rows resampled together), fn is a lambda function, [B=1000], [bw=0] (ignored for matrix data). Volatile.">_xlfn.LAMBDA(_xlpm.sample,_xlpm.fn,_xlop.B,_xlop.bw,
    _xlfn.STDEV.S(L.Bootstrap(_xlpm.sample, _xlpm.fn, IF(_xlfn.ISOMITTED(_xlpm.B), 1000, _xlpm.B), IF(_xlfn.ISOMITTED(_xlpm.bw), 0, _xlpm.bw)))
)</definedName>
    <definedName name="L.Bootstrap" comment="Bootstrap(data, fn, [B], [bw]): data can be a vector or a matrix (rows resampled together), fn is a lambda function, [B=1000], [bw=0] (ignored for matrix data). Volatile.">_xlfn.LAMBDA(_xlpm.sample,_xlpm.fn,_xlop.B,_xlop.bw,
    _xlfn.LET(
        _xlpm.B, IF(_xlfn.ISOMITTED(_xlpm.B), 1000, _xlpm.B),
        _xlpm.bw, IF(_xlfn.ISOMITTED(_xlpm.bw), 0, _xlpm.bw),
        _xlfn.MAP(_xlfn.SEQUENCE(_xlpm.B), _xlfn.LAMBDA(_xlpm._, _xlpm.fn(L.BootSample(_xlpm.sample, _xlpm.bw))))
    )
)</definedName>
    <definedName name="L.BoxplotXY" comment="BoxplotXY(data, [fullrange], [offset], [halfwidth]): returns XY values to plot horizontal boxplot">_xlfn.LAMBDA(_xlpm.data,_xlop.fullrange,_xlop.offset,_xlop.halfwidth, _xlfn.LET(_xlpm.fullrange, IF(_xlfn.ISOMITTED(_xlpm.fullrange), FALSE, _xlpm.fullrange), _xlpm.offset, IF(_xlfn.ISOMITTED(_xlpm.offset), 0, _xlpm.offset), _xlpm.halfwidth, IF(_xlfn.ISOMITTED(_xlpm.halfwidth), 1, _xlpm.halfwidth), _xlpm.whiskers, IF(_xlpm.fullrange, _xlfn.VSTACK(MIN(_xlpm.data), MAX(_xlpm.data)), L.BoxWhiskers(_xlpm.data)), _xlpm.lowerWhisker, INDEX(_xlpm.whiskers, 1), _xlpm.upperWhisker, INDEX(_xlpm.whiskers, 2), _xlpm.Q1_, _xlfn.QUARTILE.INC(_xlpm.data, 1), _xlpm.Q2_, MEDIAN(_xlpm.data), _xlpm.Q3_, _xlfn.QUARTILE.INC(_xlpm.data, 3), _xlpm.A, _xlfn.HSTACK(_xlpm.lowerWhisker, _xlpm.offset), _xlpm.B, _xlfn.HSTACK(_xlpm.Q1_, _xlpm.offset), _xlpm.C_, _xlfn.HSTACK(_xlpm.Q1_, _xlpm.offset - _xlpm.halfwidth), _xlpm.D, _xlfn.HSTACK(_xlpm.Q2_, _xlpm.offset - _xlpm.halfwidth), _xlpm.E_, _xlfn.HSTACK(_xlpm.Q2_, _xlpm.offset + _xlpm.halfwidth), _xlpm.F, _xlfn.HSTACK(_xlpm.Q1_, _xlpm.offset + _xlpm.halfwidth), _xlpm.G, _xlfn.HSTACK(_xlpm.Q3_, _xlpm.offset + _xlpm.halfwidth), _xlpm.H, _xlfn.HSTACK(_xlpm.Q3_, _xlpm.offset - _xlpm.halfwidth), _xlpm.I, _xlfn.HSTACK(_xlpm.Q3_, _xlpm.offset), _xlpm.J, _xlfn.HSTACK(_xlpm.upperWhisker, _xlpm.offset), _xlfn.VSTACK(_xlpm.A, _xlpm.B, _xlpm.C_, _xlpm.D, _xlpm.E_, _xlpm.F, _xlpm.C_, _xlpm.H, _xlpm.G, _xlpm.E_, _xlpm.D, _xlpm.H, _xlpm.I, _xlpm.J)))</definedName>
    <definedName name="L.BoxWhiskers" comment="BoxWhiskers(data): returns column vector of the two whisker values">_xlfn.LAMBDA(_xlpm.data, _xlfn.LET(_xlpm.Xc, _xlfn.TOCOL(_xlpm.data), _xlpm.Q_1, _xlfn.QUARTILE.INC(_xlpm.Xc, 1), _xlpm.Q_3, _xlfn.QUARTILE.INC(_xlpm.Xc, 3), _xlpm.IQR, _xlpm.Q_3 - _xlpm.Q_1, _xlpm.lowerFence, _xlpm.Q_1 - 1.5 * _xlpm.IQR, _xlpm.upperFence, _xlpm.Q_3 + 1.5 * _xlpm.IQR, _xlpm.innerData, _xlfn._xlws.FILTER(_xlpm.Xc, (_xlpm.Xc &gt; _xlpm.lowerFence) * (_xlpm.Xc &lt; _xlpm.upperFence)), _xlpm.lower, MIN(_xlpm.innerData), _xlpm.upper, MAX(_xlpm.innerData), _xlfn.VSTACK(_xlpm.lower, _xlpm.upper)))</definedName>
    <definedName name="L.Density" comment="Density(X, [bw], [points], [start], [end]): X univariate data, [bw=1], [points=1000], start/end defaults depend on X">_xlfn.LAMBDA(_xlpm.X,_xlop.bw,_xlop.points,_xlop.start,_xlop.end,
    _xlfn.LET(
        _xlpm.Xc, _xlfn.TOCOL(_xlpm.X),
        _xlpm.Xn, _xlfn._xlws.FILTER(_xlpm.Xc,ISNUMBER(_xlpm.Xc)),
        _xlpm.bw, IF(_xlfn.ISOMITTED(_xlpm.bw), 1, _xlpm.bw),
        _xlpm.points, IF(_xlfn.ISOMITTED(_xlpm.points), 1000, _xlpm.points),
        _xlpm.n, COUNT(_xlpm.Xn),
        _xlpm.s, MIN(_xlfn.STDEV.S(_xlpm.Xn), (_xlfn.QUARTILE.INC(_xlpm.Xn,3)-_xlfn.QUARTILE.INC(_xlpm.Xn,1))/1.34897950039216),
        _xlpm.H, 1.059 * _xlpm.s * _xlpm.n ^ (-0.2),
        _xlpm.W, _xlpm.H * _xlpm.bw,
        _xlpm.start, IF(_xlfn.ISOMITTED(_xlpm.start), MIN(_xlpm.Xn) - 4 * _xlpm.H, _xlpm.start),
        _xlpm.end, IF(_xlfn.ISOMITTED(_xlpm.end), MAX(_xlpm.Xn) + 4 * _xlpm.H, _xlpm.end),
        _xlpm.xi, _xlfn.SEQUENCE(_xlpm.points, 1, _xlpm.start, (_xlpm.end - _xlpm.start) / (_xlpm.points - 1)),
        _xlpm.k, _xlfn.BYROW(_xlpm.xi, _xlfn.LAMBDA(_xlpm.val, SUM(_xlfn.NORM.S.DIST((_xlpm.val - _xlpm.Xn) / _xlpm.W, FALSE)))),
        _xlfn.HSTACK(_xlpm.xi, _xlpm.k/(_xlpm.n*_xlpm.W))
    )
)</definedName>
    <definedName name="L.DF_Welch" comment="DF_Welch(se_1, df_1, se_2, df_2): se/df are std errors and DOF of 2 univariate samples">_xlfn.LAMBDA(_xlpm.se_1,_xlpm.df_1,_xlpm.se_2,_xlpm.df_2, _xlfn.LET(_xlpm.sd_sqrd, _xlpm.se_1 ^ 2 + _xlpm.se_2 ^ 2, _xlpm.sd_sqrd ^ 2 / (_xlpm.se_1 ^ 4 / _xlpm.df_1 + _xlpm.se_2 ^ 4 / _xlpm.df_2)))</definedName>
    <definedName name="L.ECDF" comment="ECDF(data): data is univariate">_xlfn.LAMBDA(_xlpm.X,
    (COUNTIF(_xlpm.X, "&lt;" &amp; _xlpm.X) + COUNTIF(_xlpm.X, "&lt;=" &amp; _xlpm.X)) / (2 * COUNT(_xlpm.X))
)</definedName>
    <definedName name="L.Eye" comment="Eye(n): n: number of rows/colunns in identity matrix">_xlfn.LAMBDA(_xlpm.n, _xlfn.MAKEARRAY(_xlpm.n, _xlpm.n, _xlfn.LAMBDA(_xlpm.numrows,_xlpm.numcols, IF(_xlpm.numrows = _xlpm.numcols, 1, 0))))</definedName>
    <definedName name="L.Fkmin" comment="Fkmin(skew): skew is the desires skew for Fleishman RNG (in rerror)">_xlfn.LAMBDA(_xlpm.skew,
    -1.13168 + 1.58837*_xlpm.skew^2
)</definedName>
    <definedName name="L.FSolve">_xlfn.LAMBDA(_xlpm.skew,_xlpm.kurt,_xlop.b,_xlop.c,_xlop.d,_xlop.n,
  _xlfn.LET(
    _xlpm.b0, IF(_xlfn.ISOMITTED(_xlpm.b), 1, _xlpm.b),
    _xlpm.c0, IF(_xlfn.ISOMITTED(_xlpm.c), _xlpm.skew/6, _xlpm.c),
    _xlpm.d0, IF(_xlfn.ISOMITTED(_xlpm.d), 0, _xlpm.d),
    _xlpm.n0, IF(_xlfn.ISOMITTED(_xlpm.n), 0, _xlpm.n),
    _xlpm.F_1, _xlpm.b0^2+6*_xlpm.b0*_xlpm.d0+2*_xlpm.c0^2+15*_xlpm.d0^2-1,
    _xlpm.F_2, 2*_xlpm.c0*(_xlpm.b0^2+24*_xlpm.b0*_xlpm.d0+105*_xlpm.d0^2+2)-_xlpm.skew,
    _xlpm.F_3, 24*(_xlpm.b0*_xlpm.d0+_xlpm.c0^2*(1+_xlpm.b0^2+28*_xlpm.b0*_xlpm.d0)+_xlpm.d0^2*(12+48*_xlpm.b0*_xlpm.d0+141*_xlpm.c0^2+225*_xlpm.d0^2))-_xlpm.kurt,
    _xlpm.resid, SQRT(_xlpm.F_1^2+_xlpm.F_2^2+_xlpm.F_3^2),
    IF(OR(_xlpm.n0 &gt;= 50, _xlpm.resid &lt; 0.0000001),
      _xlfn.HSTACK(_xlpm.b0, _xlpm.c0, _xlpm.d0, _xlpm.n0, _xlpm.resid),
      _xlfn.LET(
        _xlpm.J, _xlfn.VSTACK(
          _xlfn.HSTACK(2*_xlpm.b0+6*_xlpm.d0, 4*_xlpm.c0, 6*_xlpm.b0+30*_xlpm.d0),
          _xlfn.HSTACK(4*_xlpm.c0*_xlpm.b0+48*_xlpm.c0*_xlpm.d0, 2*_xlpm.b0^2+48*_xlpm.b0*_xlpm.d0+210*_xlpm.d0^2+4, 48*_xlpm.c0*_xlpm.b0+420*_xlpm.c0*_xlpm.d0),
          _xlfn.HSTACK(24*(_xlpm.d0+2*_xlpm.b0*_xlpm.c0^2+28*_xlpm.d0*_xlpm.c0^2+48*_xlpm.d0^3),
                 24*(2*_xlpm.c0+2*_xlpm.b0^2*_xlpm.c0+56*_xlpm.b0*_xlpm.d0*_xlpm.c0+282*_xlpm.c0*_xlpm.d0^2),
                 24*(_xlpm.b0+28*_xlpm.b0*_xlpm.c0^2+24*_xlpm.d0+144*_xlpm.b0*_xlpm.d0^2+282*_xlpm.c0^2*_xlpm.d0+900*_xlpm.d0^3))
        ),
        _xlpm.Fvec, _xlfn.VSTACK(_xlpm.F_1,_xlpm.F_2,_xlpm.F_3),
        _xlpm.delta, MMULT(MINVERSE(_xlpm.J), _xlpm.Fvec),
        L.FSolve(_xlpm.skew, _xlpm.kurt, _xlpm.b0-INDEX(_xlpm.delta,1,1), _xlpm.c0-INDEX(_xlpm.delta,2,1), _xlpm.d0-INDEX(_xlpm.delta,3,1), _xlpm.n0+1)
      )
    )
  )
)</definedName>
    <definedName name="L.FSolveBump">_xlfn.LAMBDA(_xlpm.skew,_xlpm.kurt,_xlop.bump,_xlop.attempt,
  _xlfn.LET(
    _xlpm.attempt0, IF(_xlfn.ISOMITTED(_xlpm.attempt), 0, _xlpm.attempt),
    _xlpm.bump0, IF(_xlfn.ISOMITTED(_xlpm.bump), MAX(0.02, 0.05 * _xlpm.kurt), _xlpm.bump),
    _xlpm.coeffs, L.FSolveLadder(_xlpm.skew, _xlpm.kurt),
    _xlpm.valid, INDEX(_xlpm.coeffs, 1, 6),
    IF(
      OR(_xlpm.valid = 1, _xlpm.attempt0 &gt;= 15),
      _xlpm.coeffs,
      L.FSolveBump(_xlpm.skew, _xlpm.kurt + _xlpm.bump0, _xlpm.bump0 * 2, _xlpm.attempt0 + 1)
    )
  )
)</definedName>
    <definedName name="L.FSolveLadder">_xlfn.LAMBDA(_xlpm.skew,_xlpm.kurt,_xlop.idx,
  _xlfn.LET(
    _xlpm.idx0, IF(_xlfn.ISOMITTED(_xlpm.idx), 0, _xlpm.idx),
    _xlpm.ladder, {0,0.05,0.1,0.15,0.2,0.25,0.3,0.35,0.4},
    _xlpm.d0, INDEX(_xlpm.ladder, 1, _xlpm.idx0 + 1),
    _xlpm.coeffs, L.FSolve(_xlpm.skew, _xlpm.kurt, , , _xlpm.d0),
    _xlpm.b, INDEX(_xlpm.coeffs, 1, 1),
    _xlpm.c, INDEX(_xlpm.coeffs, 1, 2),
    _xlpm.d, INDEX(_xlpm.coeffs, 1, 3),
    _xlpm.resid, INDEX(_xlpm.coeffs, 1, 5),
    _xlpm.valid, AND(_xlpm.resid &lt; 0.0000001, L.FSolveMonotonic(_xlpm.b, _xlpm.c, _xlpm.d)),
    IF(
      OR(_xlpm.valid, _xlpm.idx0 &gt;= 8),
      _xlfn.HSTACK(_xlpm.coeffs, IF(_xlpm.valid, 1, 0)),
      L.FSolveLadder(_xlpm.skew, _xlpm.kurt, _xlpm.idx0 + 1)
    )
  )
)</definedName>
    <definedName name="L.FSolveMonotonic">_xlfn.LAMBDA(_xlpm.b,_xlpm.c,_xlpm.d,
    IF(
        ABS(_xlpm.d) &lt; 0.000000001,
        AND(ABS(_xlpm.c) &lt; 0.000000001, _xlpm.b &gt; 0),
        AND(_xlpm.d &gt; 0, (2*_xlpm.c)^2 - 12*_xlpm.b*_xlpm.d &lt; 0)
    )
)</definedName>
    <definedName name="L.GetSeed" comment="GetSeed(): returns a volatile integer seed for a RNG">_xlfn.LAMBDA(
    RANDBETWEEN(1,2^31 - 1)
)</definedName>
    <definedName name="L.Hist" comment="Hist(X, [width], [start], [end], [density]): Use density=TRUE to return prob density estimate (default is FALSE, returning counts).">_xlfn.LAMBDA(_xlpm.X,_xlop.h,_xlop.start,_xlop.end,_xlop.density,
    _xlfn.LET(
        _xlpm.Xc, _xlfn.TOCOL(_xlpm.X),
        _xlpm.N, COUNT(_xlpm.Xc),
        _xlpm.IQR, _xlfn.QUARTILE.INC(_xlpm.Xc,3) - _xlfn.QUARTILE.INC(_xlpm.Xc,1),
        _xlpm.h, IF(
            _xlfn.ISOMITTED(_xlpm.h),
            2 * _xlpm.IQR / _xlpm.N^(1/3),
            _xlpm.h
        ),
        _xlpm.start, IF(_xlfn.ISOMITTED(_xlpm.start), MIN(_xlpm.Xc)-_xlpm.h, _xlpm.start),
        _xlpm.end, IF(_xlfn.ISOMITTED(_xlpm.end), MAX(_xlpm.Xc), _xlpm.end),
        _xlpm.density, IF(_xlfn.ISOMITTED(_xlpm.density), FALSE, _xlpm.density),
        _xlpm.steps, (_xlpm.end - _xlpm.start) / _xlpm.h,
        _xlpm.bins, _xlfn.SEQUENCE(_xlfn.CEILING.MATH(_xlpm.steps + 1),,_xlpm.start,_xlpm.h),
        _xlpm.counts, FREQUENCY(_xlpm.Xc,_xlpm.bins),
        _xlpm.output, IF(
            _xlpm.density,
            _xlpm.counts/(_xlpm.N * _xlpm.h),
            _xlpm.counts
        ),
        _xlpm.labels, _xlfn.VSTACK("less", _xlpm.bins + _xlpm.h/2, "more"),
        _xlfn.HSTACK(
            _xlfn.VSTACK("Bins", "≤ " &amp; _xlfn.TAKE(_xlpm.bins, 1), _xlfn.DROP(_xlpm.bins, 1), "&gt; " &amp; _xlfn.TAKE(_xlpm.bins, -1)),
            _xlfn.VSTACK("Labels", "≤ " &amp; _xlfn.TAKE(_xlpm.bins, 1), _xlfn.DROP(_xlpm.bins - _xlpm.h / 2, 1), "&gt; " &amp; _xlfn.TAKE(_xlpm.bins, -1)),
            _xlfn.VSTACK(IF(_xlpm.density, "PDF", "Count"), _xlpm.output)
        )
    )
)</definedName>
    <definedName name="L.Integrate" comment="Integrate(Y, [X]): Y if 1 col, the y-values; if 2-cols 1st is X and 2nd is Y; X is step size or values">_xlfn.LAMBDA(_xlpm.Y,_xlop.X, _xlfn.LET(_xlpm.Yn, IF(_xlfn.ISOMITTED(_xlpm.X), IF(COLUMNS(_xlpm.Y) = 2, INDEX(_xlpm.Y, , 2), INDEX(_xlpm.Y, 2)), _xlpm.Y), _xlpm.Xn, IF(_xlfn.ISOMITTED(_xlpm.X), IF(COLUMNS(_xlpm.Y) = 2, INDEX(_xlpm.Y, , 1), INDEX(_xlpm.Y, 1)), _xlpm.X), _xlpm.n, COUNT(_xlpm.Yn), IF(_xlpm.n = 1, 0, _xlfn.LET(_xlpm.i, _xlfn.SEQUENCE(_xlpm.n - 1, , 2), IF(COUNT(_xlpm.Xn) = 1, SUM(0.5 * _xlpm.Xn * (INDEX(_xlpm.Yn, _xlpm.i) + INDEX(_xlpm.Yn, _xlpm.i - 1))), SUM(0.5 * (INDEX(_xlpm.Xn, _xlpm.i) - INDEX(_xlpm.Xn, _xlpm.i - 1)) * (INDEX(_xlpm.Yn, _xlpm.i) + INDEX(_xlpm.Yn, _xlpm.i - 1))))))))</definedName>
    <definedName name="L.IQR" comment="IQR(data, [corrected]): Corrected=FALSE by default, set TRUE to compare to STDEV">_xlfn.LAMBDA(_xlpm.data,_xlop.corrected,
    _xlfn.LET(
        _xlpm.correction, IF(_xlfn.ISOMITTED(_xlpm.corrected), FALSE, _xlpm.corrected),
        _xlpm.Q_1, _xlfn.QUARTILE.INC(_xlpm.data, 1),
        _xlpm.Q_3, _xlfn.QUARTILE.INC(_xlpm.data, 3),
        _xlpm.k, IF(_xlpm.correction, 1.34897950039216, 1),
        (_xlpm.Q_3 - _xlpm.Q_1) / _xlpm.k
    )
)</definedName>
    <definedName name="L.JitterPlot" comment="JitterPlot(data, [mean], [halfwidth]): [mean=0] &amp; [halfwidth=1] refers to jittered y-values">_xlfn.LAMBDA(_xlpm.data,_xlop.mean,_xlop.halfwidth,
    _xlfn.LET(
        _xlpm.Xc, _xlfn.TOCOL(_xlpm.data),
        _xlpm.Xn, _xlfn._xlws.FILTER(_xlpm.Xc, ISNUMBER(_xlpm.Xc)),
        _xlpm.mean, IF(_xlfn.ISOMITTED(_xlpm.mean), 0, _xlpm.mean),
        _xlpm.halfwidth, IF(_xlfn.ISOMITTED(_xlpm.halfwidth), 1, _xlpm.halfwidth),
        _xlfn.HSTACK(_xlpm.Xn, 2 * _xlpm.halfwidth * L.runif(
            COUNT(_xlpm.Xn),,,,,L.SetSeed(CLS_SystemSeed &amp; ADDRESS(ROW(),COLUMN()) &amp; "JitterPlot")
        ) + _xlpm.mean - _xlpm.halfwidth)
    )
)</definedName>
    <definedName name="L.KDE" comment="KDE(xi, data, [bw]): x_i  value to evaluate KDE, [bw=1]. Helper function for Density.">_xlfn.LAMBDA(_xlpm.xi,_xlpm.data,_xlop.bw, _xlfn.LET(_xlpm.Xc, _xlfn.TOCOL(_xlpm.data), _xlpm.Xn, _xlfn._xlws.FILTER(_xlpm.Xc, ISNUMBER(_xlpm.Xc)), _xlpm.bw, IF(_xlfn.ISOMITTED(_xlpm.bw), 1, _xlpm.bw), _xlpm.n, COUNT(_xlpm.Xn), _xlpm.s, MIN(_xlfn.STDEV.S(_xlpm.Xn), L.IQR(_xlpm.Xn, TRUE)), _xlpm.H, 1.059 * _xlpm.s * _xlpm.n ^ (-0.2), _xlpm.W, _xlpm.H * _xlpm.bw, _xlpm.KDE, SUM(_xlfn.NORM.S.DIST((_xlpm.xi - _xlpm.Xn) / _xlpm.W, FALSE)), _xlpm.KDE / (_xlpm.n * _xlpm.W)))</definedName>
    <definedName name="L.KDEmax" comment="KDEmax(X, [bw], [k], [start], [end]): [bw=1], [points=75] for initial coarse search, [start=x_min]&amp;[end=x_max] define range to evaluate">_xlfn.LAMBDA(_xlpm.X,_xlop.bw,_xlop.points,_xlop.start,_xlop.end,
    _xlfn.LET(
        _xlpm.bw, IF(_xlfn.ISOMITTED(_xlpm.bw), 1, _xlpm.bw),
        _xlpm.points, IF(_xlfn.ISOMITTED(_xlpm.points), 75, _xlpm.points),
        _xlpm.start, IF(_xlfn.ISOMITTED(_xlpm.start), MIN(_xlpm.X), _xlpm.start),
        _xlpm.end, IF(_xlfn.ISOMITTED(_xlpm.end), MAX(_xlpm.X), _xlpm.end),
        _xlpm.Xc, _xlfn.TOCOL(_xlpm.X),
        _xlpm.Xn, _xlfn._xlws.FILTER(_xlpm.Xc, ISNUMBER(_xlpm.Xc)),
        _xlpm.n, COUNT(_xlpm.Xn),
        _xlpm.H, 1.059 * MIN(_xlfn.STDEV.S(_xlpm.Xn), L.IQR(_xlpm.Xn, TRUE)) * _xlpm.n ^ (-0.2),
        _xlpm.W, _xlpm.H * _xlpm.bw,
        _xlpm.D, L.Density(_xlpm.Xn, _xlpm.bw, _xlpm.points, _xlpm.start, _xlpm.end),
        _xlpm.y, INDEX(_xlpm.D, , 2),
        _xlpm.x0, _xlfn.XLOOKUP(MAX(_xlpm.y), _xlpm.y, INDEX(_xlpm.D, , 1)),
        _xlpm.step, _xlfn.LAMBDA(_xlpm.xhat,_xlpm._, _xlfn.LET(_xlpm.wts, _xlfn.NORM.S.DIST((_xlpm.xhat - _xlpm.Xn) / _xlpm.W, FALSE), SUMPRODUCT(_xlpm.wts, _xlpm.Xn) / SUM(_xlpm.wts))),
        _xlfn.REDUCE(_xlpm.x0, _xlfn.SEQUENCE(20), _xlpm.step)
    )
)</definedName>
    <definedName name="L.LINEST" comment="LINEST(Y, X, intcpt, stats): Same args/output as Excel's LINST but X &amp; Y can contain non-numeric vals">_xlfn.LAMBDA(_xlpm.Y,_xlpm.X,_xlop.intcpt,_xlop.stats,
    _xlfn.LET(
        _xlpm.intcpt, IF(_xlfn.ISOMITTED(_xlpm.intcpt), TRUE, _xlpm.intcpt),
        _xlpm.stats, IF(_xlfn.ISOMITTED(_xlpm.stats), FALSE, _xlpm.stats),
        _xlpm.Yc, IF(COLUMNS(_xlpm.Y) = 1, _xlpm.Y, TRANSPOSE(_xlpm.Y)),
        _xlpm.Xc, IF(COLUMNS(_xlpm.Y) = 1, _xlpm.X, TRANSPOSE(_xlpm.X)),
        _xlpm.Xind, _xlfn.BYROW(_xlpm.Xc, _xlfn.LAMBDA(_xlpm.Xc, PRODUCT(--ISNUMBER(_xlpm.Xc)))),
        _xlpm.Yind, ISNUMBER(_xlpm.Yc),
        _xlpm.numbers, _xlpm.Xind * _xlpm.Yind,
        _xlpm.Xn, _xlfn._xlws.FILTER(_xlpm.Xc, _xlpm.numbers),
        _xlpm.Yn, _xlfn._xlws.FILTER(_xlpm.Yc, _xlpm.numbers),
        LINEST(_xlpm.Yn, _xlpm.Xn, _xlpm.intcpt, _xlpm.stats)
    )
)</definedName>
    <definedName name="L.ListDupes" comment="ListDupes(X) displays the values that occur more than once in the input data vector.">_xlfn.LAMBDA(_xlpm.data,
    _xlfn.LET(
        _xlpm.keys, IF(
            COLUMNS(_xlpm.data) = 1,
            _xlfn.TOCOL(_xlpm.data),
            _xlfn.BYROW(_xlpm.data, _xlfn.LAMBDA(_xlpm.r, _xlfn.TEXTJOIN(CHAR(1), FALSE, _xlpm.r)))
        ),
        _xlpm.uniqueKeys, _xlfn.UNIQUE(_xlpm.keys),
        _xlpm.counts, _xlfn.MAP(_xlpm.uniqueKeys, _xlfn.LAMBDA(_xlpm.k, SUM(--(_xlpm.keys = _xlpm.k)))),
        _xlpm.dupKeys, _xlfn._xlws.FILTER(_xlpm.uniqueKeys, _xlpm.counts &gt; 1),
        IFERROR(
            _xlfn.CHOOSEROWS(_xlpm.data, _xlfn.XMATCH(_xlpm.dupKeys, _xlpm.keys)),
            "No duplicate rows found"
        )
    )
)</definedName>
    <definedName name="L.MAD" comment="MAD(X, [corrected]): Corrected=FALSE by default, set TRUE to compare to STDEV">_xlfn.LAMBDA(_xlpm.X,_xlop.corrected, _xlfn.LET(_xlpm.corrected, IF(_xlfn.ISOMITTED(_xlpm.corrected), FALSE, _xlpm.corrected), _xlpm.Xc, _xlfn.TOCOL(_xlpm.X), _xlpm.Xn, _xlfn._xlws.FILTER(_xlpm.Xc, ISNUMBER(_xlpm.Xc)), _xlpm.MAD, MEDIAN(ABS(_xlpm.Xn - MEDIAN(_xlpm.Xn))), IF(_xlpm.corrected, _xlpm.MAD / _xlfn.NORM.S.INV(0.75), _xlpm.MAD)))</definedName>
    <definedName name="L.MCM"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_xlpm.useDFs, NOT(_xlfn.ISOMITTED(_xlpm.DFs)),
        _xlpm.seedBase, IF(
            _xlfn.ISOMITTED(_xlpm.seed_str),
            CLS_SystemSeed &amp; ADDRESS(ROW(),COLUMN()) &amp; "MCM",
            _xlpm.seed_str
        ),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_xlfn.T.INV(L.runif(_xlpm.N,1,,,,"v_" &amp; 1 &amp; _xlpm.seedBase), INDEX(_xlpm.dfRow,1,1)),
                    L.rerror(_xlpm.N, 1, INDEX(_xlpm.skewRow,1,1), INDEX(_xlpm.kurtRow,1,1), "v_" &amp; 1 &amp; _xlpm.seedBase)
                ),
                _xlpm.noiseMatrix, IF(
                    _xlpm.k = 1,
                    _xlpm.firstCol,
                    _xlfn.REDUCE(
                        _xlpm.firstCol,
                        _xlfn.SEQUENCE(1, _xlpm.k-1),
                        _xlfn.LAMBDA(_xlpm.acc,_xlpm.idx,
                            _xlfn.LET(
                                _xlpm.j, _xlpm.idx + 1,
                                _xlpm.colJ, IF(
                                    _xlpm.useDFs,
                                    _xlfn.T.INV(L.runif(_xlpm.N,1,,,,"v_" &amp; _xlpm.j &amp; _xlpm.seedBase), INDEX(_xlpm.dfRow,1,_xlpm.j)),
                                    L.rerror(_xlpm.N, 1, INDEX(_xlpm.skewRow,1,_xlpm.j), INDEX(_xlpm.kurtRow,1,_xlpm.j), "v_" &amp; _xlpm.j &amp; _xlpm.seedBase)
                                ),
                                _xlfn.HSTACK(_xlpm.acc, _xlpm.colJ)
                            )
                        )
                    )
                ),
                _xlpm.simMatrix, _xlpm.varsRow + _xlpm.seRow * _xlpm.noiseMatrix,
                _xlfn.BYROW(_xlpm.simMatrix, _xlpm.fn)
            )
        )
    )
)</definedName>
    <definedName name="L.MCM_CI" comment="MCM(vars, se_vars, fn, [N],[DFs],[skew],[kurt],[seed_str]): vars &amp; se_vars as vectors, fn is lambda function">_xlfn.LAMBDA(_xlpm.vars,_xlpm.se_vars,_xlpm.fn,_xlop.N,_xlop.DFs,_xlop.skew,_xlop.kurt,_xlop.seed_str,
    _xlfn.LET(
        _xlpm.N, IF(_xlfn.ISOMITTED(_xlpm.N), 50000, _xlpm.N),
        _xlpm.sims, L.MCM(_xlpm.vars, _xlpm.se_vars, _xlpm.fn, _xlpm.N, _xlpm.DFs, _xlpm.skew, _xlpm.kurt, _xlpm.seed_str),
        IF(
            ISTEXT(INDEX(_xlpm.sims,1,1)),
            _xlpm.sims,
            _xlfn.VSTACK(_xlfn.PERCENTILE.INC(_xlpm.sims, 0.025), _xlfn.PERCENTILE.INC(_xlpm.sims, 0.975))
        )
    )
)</definedName>
    <definedName name="L.MCM_CI_V" comment="MCM(vars, se_vars, fn, [N],[DFs],[skew],[kurt]): vars &amp; se_vars as vectors, fn is lambda function. Volatile.">_xlfn.LAMBDA(_xlpm.vars,_xlpm.se_vars,_xlpm.fn,_xlop.N,_xlop.DFs,_xlop.skew,_xlop.kurt,
    _xlfn.LET(
        _xlpm.N, IF(_xlfn.ISOMITTED(_xlpm.N), 50000, _xlpm.N),
        _xlpm.sims, L.MCM_V(_xlpm.vars, _xlpm.se_vars, _xlpm.fn, _xlpm.N, _xlpm.DFs, _xlpm.skew, _xlpm.kurt),
        IF(
            ISTEXT(INDEX(_xlpm.sims,1,1)),
            _xlpm.sims,
            _xlfn.VSTACK(_xlfn.PERCENTILE.INC(_xlpm.sims, 0.025), _xlfn.PERCENTILE.INC(_xlpm.sims, 0.975))
        )
    )
)</definedName>
    <definedName name="L.MCM_error"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_xlpm.sims, L.MCM(_xlpm.vars, _xlpm.se_vars, _xlpm.fn, _xlpm.N, _xlpm.DFs, _xlpm.skew, _xlpm.kurt, _xlpm.seed_str),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L.MCM(_xlpm.vars, _xlpm.isolatedSE, _xlpm.fn, _xlpm.N, _xlpm.DFs, _xlpm.skew, _xlpm.kurt, _xlpm.seed_str),
                            _xlfn.VAR.S(_xlpm.isolatedSims) / _xlpm.totalVar
                        )
                    )
                ),
                _xlfn.VSTACK(_xlpm.trueValue, _xlpm.bias, _xlpm.stderrVal, _xlfn.TOCOL(_xlpm.oatFractions))
            )
        )
    )
)</definedName>
    <definedName name="L.MCM_error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_xlpm.sims, L.MCM_V(_xlpm.vars, _xlpm.se_vars, _xlpm.fn, _xlpm.N, _xlpm.DFs, _xlpm.skew, _xlpm.kurt),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L.MCM_V(_xlpm.vars, _xlpm.isolatedSE, _xlpm.fn, _xlpm.N, _xlpm.DFs, _xlpm.skew, _xlpm.kurt),
                            _xlfn.VAR.S(_xlpm.isolatedSims) / _xlpm.totalVar
                        )
                    )
                ),
                _xlfn.VSTACK(_xlpm.trueValue, _xlpm.bias, _xlpm.stderrVal, _xlfn.TOCOL(_xlpm.oatFractions))
            )
        )
    )
)</definedName>
    <definedName name="L.MCM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_xlpm.useDFs, NOT(_xlfn.ISOMITTED(_xlpm.DFs)),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_xlfn.T.INV(_xlfn.RANDARRAY(_xlpm.N,1), INDEX(_xlpm.dfRow,1,1)),
                    L.rerrorV(_xlpm.N, 1, INDEX(_xlpm.skewRow,1,1), INDEX(_xlpm.kurtRow,1,1))
                ),
                _xlpm.noiseMatrix, IF(
                    _xlpm.k = 1,
                    _xlpm.firstCol,
                    _xlfn.REDUCE(
                        _xlpm.firstCol,
                        _xlfn.SEQUENCE(1, _xlpm.k-1),
                        _xlfn.LAMBDA(_xlpm.acc,_xlpm.idx,
                            _xlfn.LET(
                                _xlpm.j, _xlpm.idx + 1,
                                _xlpm.colJ, IF(
                                    _xlpm.useDFs,
                                    _xlfn.T.INV(_xlfn.RANDARRAY(_xlpm.N,1), INDEX(_xlpm.dfRow,1,_xlpm.j)),
                                    L.rerrorV(_xlpm.N, 1, INDEX(_xlpm.skewRow,1,_xlpm.j), INDEX(_xlpm.kurtRow,1,_xlpm.j))
                                ),
                                _xlfn.HSTACK(_xlpm.acc, _xlpm.colJ)
                            )
                        )
                    )
                ),
                _xlpm.simMatrix, _xlpm.varsRow + _xlpm.seRow * _xlpm.noiseMatrix,
                _xlfn.BYROW(_xlpm.simMatrix, _xlpm.fn)
            )
        )
    )
)</definedName>
    <definedName name="L.MDiag" comment="MDiag(X): If X is vector function returns diagonal matrix, if X is matrix returns vector">_xlfn.LAMBDA(_xlpm.X,
    _xlfn.LET(
        _xlpm.numrows, ROWS(_xlpm.X),
        _xlpm.numcols, COLUMNS(_xlpm.X),
        _xlpm.n, MAX(_xlpm.numrows, _xlpm.numcols),
        IF(
            _xlpm.numrows = _xlpm.numcols,
            INDEX(_xlpm.X, _xlfn.SEQUENCE(_xlpm.numrows), _xlfn.SEQUENCE(_xlpm.numrows)),
            _xlfn.MAKEARRAY(_xlpm.n, _xlpm.n, _xlfn.LAMBDA(_xlpm.numrows,_xlpm.numcols, IF(_xlpm.numrows = _xlpm.numcols, INDEX(_xlfn.TOCOL(_xlpm.X), _xlpm.numrows), 0)))
        )
    )
)</definedName>
    <definedName name="L.MedianCI" comment="MedianCI(X, [alpha]): [alpha=0.05] defines max significance level (CI is conservative)">_xlfn.LAMBDA(_xlpm.X,_xlop.alpha, _xlfn.LET(_xlpm.alpha, IF(_xlfn.ISOMITTED(_xlpm.alpha), 5%, _xlpm.alpha), _xlpm.n, COUNT(_xlpm.X), _xlpm.Xs, _xlfn._xlws.SORT(_xlfn.TOCOL(_xlpm.X)), _xlpm.index_lower, _xlpm.n - _xlfn.BINOM.INV(_xlpm.n, 0.5, 1 - _xlpm.alpha / 2) + 1, _xlpm.index_upper, _xlfn.BINOM.INV(_xlpm.n, 0.5, 1 - _xlpm.alpha / 2) + 1, _xlpm.CL, _xlfn.BINOM.DIST(_xlpm.index_upper - 1, _xlpm.n, 0.5, TRUE) - _xlfn.BINOM.DIST(_xlpm.index_lower - 1, _xlpm.n, 0.5, TRUE), _xlpm.index_LL, IF(_xlpm.CL &lt; 1 - _xlpm.alpha, _xlpm.index_lower - 1, _xlpm.index_lower), _xlpm.Coverage, _xlfn.BINOM.DIST(_xlpm.index_upper - 1, _xlpm.n, 0.5, TRUE) - _xlfn.BINOM.DIST(_xlpm.index_LL - 1, _xlpm.n, 0.5, TRUE), _xlfn.VSTACK(INDEX(_xlpm.Xs, _xlpm.index_LL), INDEX(_xlpm.Xs, _xlpm.index_upper), _xlpm.Coverage)))</definedName>
    <definedName name="L.NumUnique" comment="NumUnique(X,[numeric]): X is input data, [numeric=FALSE], if TRUE counts only unique numbers">_xlfn.LAMBDA(_xlpm.X,_xlop.numeric, _xlfn.LET(_xlpm.numeric, IF(_xlfn.ISOMITTED(_xlpm.numeric), FALSE, _xlpm.numeric), _xlpm.Xc, _xlfn.TOCOL(_xlpm.X), IF(_xlpm.numeric, COUNT(_xlfn.UNIQUE(_xlpm.Xc)), COUNTA(_xlfn.UNIQUE(_xlpm.Xc)))))</definedName>
    <definedName name="L.OLS" comment="OLS(Y, X): Y is single col, X can be multiple cols">_xlfn.LAMBDA(_xlpm.Y,_xlpm.X, _xlfn.LET(_xlpm.Xind, _xlfn.BYROW(_xlpm.X, _xlfn.LAMBDA(_xlpm.X, PRODUCT(--ISNUMBER(_xlpm.X)))), _xlpm.Yind, ISNUMBER(_xlpm.Y), _xlpm.NumFilter, _xlpm.Xind * _xlpm.Yind, _xlpm.Xn, _xlfn._xlws.FILTER(_xlpm.X, _xlpm.NumFilter), _xlpm.Yn, _xlfn._xlws.FILTER(_xlpm.Y, _xlpm.NumFilter), _xlpm.m, LINEST(_xlpm.Yn, _xlpm.Xn, 1, 1), _xlpm.p, COLUMNS(_xlpm.Xn), _xlpm.labels, {"coeffs";"std err";"95% MOE";"sres,R^2";"n,DOF";"SSreg,SSres";"F,p-val";"Correlation"}, _xlpm.coeffs, _xlfn.CHOOSEROWS(_xlpm.m, 1), _xlpm.stderrs, _xlfn.CHOOSEROWS(_xlpm.m, 2), _xlpm.n, COUNT(_xlpm.Yn), _xlpm.DOF, INDEX(_xlpm.m, 4, 2), _xlpm.MOE, _xlpm.stderrs * _xlfn.T.INV.2T(5%, _xlpm.DOF), _xlpm.sres, INDEX(_xlpm.m, 3, 2), _xlpm.Rsqr, INDEX(_xlpm.m, 3, 1), _xlpm.SSrow, _xlfn.CHOOSEROWS(_xlpm.m, 5), _xlpm.Fobs, INDEX(_xlpm.m, 4, 1), _xlpm.pval, _xlfn.F.DIST.RT(_xlpm.Fobs, _xlpm.p, _xlpm.DOF), _xlpm.T, IF(COLUMNS(_xlpm.Xn) &gt; 1, INDEX(_xlpm.Xn, _xlfn.SEQUENCE(_xlpm.n), _xlfn.SEQUENCE(, _xlpm.p, _xlpm.p, -1)), _xlpm.Xn), _xlpm.Xm, _xlfn.HSTACK(_xlpm.T, L.Ones(_xlpm.n, 1)), _xlpm.Cov, MINVERSE(MMULT(TRANSPOSE(_xlpm.Xm), _xlpm.Xm)) * _xlpm.sres ^ 2, _xlpm.Dinv, L.MDiag(1 / _xlfn.CHOOSEROWS(_xlpm.m, 2)), _xlpm.Corr, MMULT(MMULT(_xlpm.Dinv, _xlpm.Cov), _xlpm.Dinv), _xlpm.output, IFERROR(_xlfn.VSTACK(_xlpm.coeffs, _xlpm.stderrs, _xlpm.MOE, _xlfn.HSTACK(_xlpm.sres, _xlpm.Rsqr), _xlfn.HSTACK(_xlpm.n, _xlpm.DOF), _xlpm.SSrow, _xlfn.HSTACK(_xlpm.Fobs, _xlpm.pval), _xlpm.Corr), ""), IFERROR(_xlfn.HSTACK(_xlpm.labels, _xlpm.output), "")))</definedName>
    <definedName name="L.Ones" comment="Ones([r], [c]): [r=1], [c=1] rows and cols of output matrix whose every element is 1">_xlfn.LAMBDA(_xlop.numrows,_xlop.numcols,
    _xlfn.LET(
        _xlpm.numrows, IF(_xlfn.ISOMITTED(_xlpm.numrows), 1, _xlpm.numrows),
        _xlpm.numcols, IF(_xlfn.ISOMITTED(_xlpm.numcols), 1, _xlpm.numcols),
        _xlfn.EXPAND(1, _xlpm.numrows, _xlpm.numcols, 1)
    )
)</definedName>
    <definedName name="L.PolyConf" comment="PolyConf(Y, X, xu, [p]): Y/X both univariate, xu is value to evaluate CI, [p=1] is order">_xlfn.LAMBDA(_xlpm.Y,_xlpm.X,_xlpm.xu,_xlop.p,
    _xlfn.LET(
        _xlpm.p, IF(_xlfn.ISOMITTED(_xlpm.p), 1, _xlpm.p),
        _xlpm.NumFilter, ISNUMBER(_xlpm.X) * ISNUMBER(_xlpm.Y),
        _xlpm.Xn, _xlfn._xlws.FILTER(_xlpm.X, _xlpm.NumFilter),
        _xlpm.Yn, _xlfn._xlws.FILTER(_xlpm.Y, _xlpm.NumFilter),
        _xlpm.n, COUNT(_xlpm.Yn),
        _xlpm.Xm, _xlfn.HSTACK(_xlfn.EXPAND(1, _xlpm.n, 1, 1), _xlpm.Xn ^ _xlfn.SEQUENCE(, _xlpm.p)),
        _xlpm.m, _xlfn.DROP(LINEST(_xlpm.Yn, _xlpm.Xm, 0, 1), , -1),
        _xlpm.sres, INDEX(_xlpm.m, 3, 2),
        _xlpm.b, _xlfn.SORTBY(TRANSPOSE(_xlfn.TAKE(_xlpm.m,1)),_xlfn.SEQUENCE(_xlpm.p+1),-1),
        _xlpm.X0, IF(_xlpm.xu&lt;&gt;0,TRANSPOSE(_xlpm.xu ^ _xlfn.SEQUENCE(, _xlpm.p + 1, 0)), _xlfn.EXPAND(1, _xlpm.p + 1, 1, 0)),
        _xlpm.yhat, SUMPRODUCT(_xlpm.b, _xlpm.X0),
        _xlpm.inner, MINVERSE(MMULT(TRANSPOSE(_xlpm.Xm), _xlpm.Xm)),
        _xlpm.se_yhat, SQRT(MMULT(MMULT(TRANSPOSE(_xlpm.X0), _xlpm.inner), _xlpm.X0)) * _xlpm.sres,
        _xlpm.MOE, _xlfn.T.INV.2T(5%, _xlpm.n - _xlpm.p - 1) * _xlpm.se_yhat,
        _xlpm.LL, _xlpm.yhat - _xlpm.MOE,
        _xlpm.UL, _xlpm.yhat + _xlpm.MOE,
        _xlfn.HSTACK(_xlpm.yhat, _xlpm.se_yhat, _xlpm.MOE, _xlpm.LL, _xlpm.UL)
    )
)</definedName>
    <definedName name="L.PolyHat" comment="PolyHat(Y, X, [xu], [p]): Y/X both univariate, xu is value to evaluate y-hat, [p=1] is order">_xlfn.LAMBDA(_xlpm.Y,_xlpm.X,_xlop.xu,_xlop.p, _xlfn.LET(_xlpm.p, IF(_xlfn.ISOMITTED(_xlpm.p), 1, _xlpm.p), _xlpm.NumFilter, ISNUMBER(_xlpm.X) * ISNUMBER(_xlpm.Y), _xlpm.Xn, _xlfn._xlws.FILTER(_xlpm.X, _xlpm.NumFilter), _xlpm.Yn, _xlfn._xlws.FILTER(_xlpm.Y, _xlpm.NumFilter), _xlpm.n, COUNT(_xlpm.Yn), _xlpm.xu, IF(_xlfn.ISOMITTED(_xlpm.xu), _xlpm.Xn, _xlpm.xu), _xlpm.m, LINEST(_xlpm.Yn, _xlpm.Xn ^ (_xlfn.SEQUENCE(, _xlpm.p)), 1, 0), _xlpm.Xblock, _xlfn.HSTACK(_xlpm.xu ^ _xlfn.SEQUENCE(, _xlpm.p, _xlpm.p, -1), L.Ones(COUNT(_xlpm.xu))), _xlfn.BYROW(_xlpm.Xblock, _xlfn.LAMBDA(_xlpm.xi, SUM(_xlpm.m * _xlpm.xi)))))</definedName>
    <definedName name="L.PolyInv" comment="PolyInv(Y, X, yu, [p]): Y/X both univariate, yu is value to evaluate x-hat stats, [p=1] is order">_xlfn.LAMBDA(_xlpm.Y,_xlpm.X,_xlpm.yu,_xlop.p,
    _xlfn.LET(
        _xlpm.p, IF(_xlfn.ISOMITTED(_xlpm.p), 1, _xlpm.p),
        _xlpm.n, COUNT(_xlpm.Y),
        _xlpm.NumFilter, ISNUMBER(_xlpm.X) * ISNUMBER(_xlpm.Y),
        _xlpm.Xn, _xlfn._xlws.FILTER(_xlpm.X, _xlpm.NumFilter),
        _xlpm.Yn, _xlfn._xlws.FILTER(_xlpm.Y, _xlpm.NumFilter),
        IF(
            _xlpm.p = 1,
            _xlfn.LET(
                _xlpm.coeffs, LINEST(_xlpm.Yn, _xlpm.Xn, TRUE, TRUE),
                _xlpm.b_0, INDEX(_xlpm.coeffs, 1, 2),
                _xlpm.b_1, INDEX(_xlpm.coeffs, 1, 1),
                _xlpm.xhat_u, (_xlpm.yu - _xlpm.b_0) / _xlpm.b_1,
                _xlpm.pred, L.PolyPred(_xlpm.Y, _xlpm.X, _xlpm.xhat_u),
                _xlpm.se_xhat, ABS(INDEX(_xlpm.pred, 1, 2) / _xlpm.b_1),
                _xlpm.MOE, ABS(INDEX(_xlpm.pred, 1, 3) / _xlpm.b_1),
                _xlpm.Sxx, DEVSQ(_xlpm.Xn),
                _xlpm.xbar, AVERAGE(_xlpm.Xn),
                _xlpm.tcrit, _xlfn.T.INV.2T(5%, _xlpm.n-2),
                _xlpm.sres, INDEX(_xlpm.coeffs, 3, 2),
                _xlpm.se_b1, INDEX(_xlpm.coeffs, 2, 1),
                _xlpm.g, (_xlpm.tcrit / (_xlpm.b_1 / _xlpm.se_b1))^2,
                _xlpm.first_num, (_xlpm.xhat_u - _xlpm.xbar) * _xlpm.g,
                _xlpm.second_num, _xlpm.tcrit * _xlpm.sres / ABS(_xlpm.b_1) * SQRT((1 + 1/_xlpm.n)*(1 - _xlpm.g) + (_xlpm.xhat_u - _xlpm.xbar)^2/_xlpm.Sxx),
                _xlpm.UL, _xlpm.xhat_u + (_xlpm.first_num + _xlpm.second_num)/(1 - _xlpm.g),
                _xlpm.LL, _xlpm.xhat_u + (_xlpm.first_num - _xlpm.second_num)/(1 - _xlpm.g),
                IF(
                    ISERROR(_xlpm.second_num),
                    _xlfn.HSTACK(_xlpm.xhat_u, _xlpm.se_xhat, _xlpm.MOE),
                    _xlfn.HSTACK(_xlpm.xhat_u, _xlpm.se_xhat, _xlpm.MOE, _xlpm.LL, _xlpm.UL)
                )
            ),
            IF(
                _xlpm.p &gt; 2,
                "ERROR: order must be 1 or 2",
                _xlfn.LET(
                    _xlpm.coeffs, LINEST(_xlfn.TOCOL(_xlpm.Yn), _xlfn.TOCOL(_xlpm.Xn) ^ _xlfn.SEQUENCE(, 2), TRUE, FALSE),
                    _xlpm.b_2, INDEX(_xlpm.coeffs, 1, 1),
                    _xlpm.a, _xlpm.b_2,
                    _xlpm.b_1, INDEX(_xlpm.coeffs, 1, 2),
                    _xlpm.b, _xlpm.b_1,
                    _xlpm.b_0, INDEX(_xlpm.coeffs, 1, 3),
                    _xlpm.c_, _xlpm.b_0 - _xlpm.yu,
                    _xlpm.xest, (_xlpm.yu - _xlpm.b_0) / _xlpm.b_1,
                    _xlpm.x_1, (-_xlpm.b + SQRT(_xlpm.b ^ 2 - 4 * _xlpm.a * _xlpm.c_)) / (2 * _xlpm.a),
                    _xlpm.x_2, (-_xlpm.b - SQRT(_xlpm.b ^ 2 - 4 * _xlpm.a * _xlpm.c_)) / (2 * _xlpm.a),
                    _xlpm.xhat_u, IF(ABS(_xlpm.x_1 - _xlpm.xest) &lt; ABS(_xlpm.x_2 - _xlpm.xest), _xlpm.x_1, _xlpm.x_2),
                    _xlpm.pred, L.PolyPred(_xlpm.Y, _xlpm.X, _xlpm.xhat_u, 2),
                    _xlpm.se_xhat, ABS(INDEX(_xlpm.pred, 1, 2) / (2 * _xlpm.b_2 * _xlpm.xhat_u + _xlpm.b_1)),
                    _xlpm.MOE, _xlfn.T.INV.2T(5%, COUNT(_xlpm.Xn) - 3) * _xlpm.se_xhat,
                    _xlfn.HSTACK(_xlpm.xhat_u, _xlpm.se_xhat, _xlpm.MOE, _xlpm.xhat_u - _xlpm.MOE, _xlpm.xhat_u + _xlpm.MOE)
                )
            )
        )
    )
)</definedName>
    <definedName name="L.PolyLS" comment="PolyLS(Y, X, [p]): Y/X both univariate, [p=1] is order">_xlfn.LAMBDA(_xlpm.Y,_xlpm.X,_xlop.p, _xlfn.LET(_xlpm.p, IF(_xlfn.ISOMITTED(_xlpm.p), 1, _xlpm.p), _xlpm.NumFilter, ISNUMBER(_xlpm.X) * ISNUMBER(_xlpm.Y), _xlpm.Xn, _xlfn._xlws.FILTER(_xlpm.X, _xlpm.NumFilter), _xlpm.Yn, _xlfn._xlws.FILTER(_xlpm.Y, _xlpm.NumFilter), L.OLS(_xlpm.Yn, _xlpm.Xn ^ _xlfn.SEQUENCE(, _xlpm.p))))</definedName>
    <definedName name="L.PolyPred" comment="PolyPred(Y, X, xu, [p]): Y/X both univariate, xu is value to evaluate PI, [p=1] is order">_xlfn.LAMBDA(_xlpm.Y,_xlpm.X,_xlpm.xu,_xlop.p,
    _xlfn.LET(
        _xlpm.p, IF(_xlfn.ISOMITTED(_xlpm.p), 1, _xlpm.p),
        _xlpm.NumFilter, ISNUMBER(_xlpm.X) * ISNUMBER(_xlpm.Y),
        _xlpm.Xn, _xlfn._xlws.FILTER(_xlpm.X, _xlpm.NumFilter),
        _xlpm.Yn, _xlfn._xlws.FILTER(_xlpm.Y, _xlpm.NumFilter),
        _xlpm.n, COUNT(_xlpm.Yn),
        _xlpm.Xm, _xlfn.HSTACK(L.Ones(_xlpm.n), _xlpm.Xn ^ _xlfn.SEQUENCE(, _xlpm.p)),
        _xlpm.m, _xlfn.DROP(LINEST(_xlpm.Yn, _xlpm.Xm, 0, 1), , -1),
        _xlpm.sres, INDEX(_xlpm.m, 3, 2),
        _xlpm.b, _xlfn.SORTBY(TRANSPOSE(_xlfn.TAKE(_xlpm.m,1)),_xlfn.SEQUENCE(_xlpm.p+1),-1),
        _xlpm.X0, IF(_xlpm.xu&lt;&gt;0,TRANSPOSE(_xlpm.xu ^ _xlfn.SEQUENCE(, _xlpm.p + 1, 0)),_xlfn.EXPAND(1,_xlpm.p+1,1,0)),
        _xlpm.yhat, SUMPRODUCT(_xlpm.b, _xlpm.X0),
        _xlpm.inner, MINVERSE(MMULT(TRANSPOSE(_xlpm.Xm), _xlpm.Xm)),
        _xlpm.se_yhat, SQRT(1 + MMULT(MMULT(TRANSPOSE(_xlpm.X0), _xlpm.inner), _xlpm.X0)) * _xlpm.sres,
        _xlpm.MOE, _xlfn.T.INV.2T(5%, _xlpm.n - _xlpm.p - 1) * _xlpm.se_yhat,
        _xlpm.LL, _xlpm.yhat - _xlpm.MOE,
        _xlpm.UL, _xlpm.yhat + _xlpm.MOE,
        _xlfn.HSTACK(_xlpm.yhat, _xlpm.se_yhat, _xlpm.MOE, _xlpm.LL, _xlpm.UL)
    )
)</definedName>
    <definedName name="L.PolyResids" comment="PolyResids(Y, X, [order], [pmod]): Y/X both univariate, [p=1] is order, [pmod=FALSE] is flag to return modified p-values.">_xlfn.LAMBDA(_xlpm.Y,_xlpm.X,_xlop.order,_xlop.pmod,
    _xlfn.LET(
        _xlpm.order, IF(_xlfn.ISOMITTED(_xlpm.order), 1, _xlpm.order),
        _xlpm.pmod, IF(_xlfn.ISOMITTED(_xlpm.pmod), FALSE, _xlpm.pmod),
        _xlpm.p, _xlpm.order + 1,
        _xlpm.NumFilter, ISNUMBER(_xlpm.X) * ISNUMBER(_xlpm.Y),
        _xlpm.Yn, _xlfn.TOCOL(_xlfn._xlws.FILTER(_xlpm.Y, _xlpm.NumFilter)),
        _xlpm.Xc, _xlfn._xlws.FILTER(_xlpm.X, _xlpm.NumFilter),
        _xlpm.n, COUNT(_xlpm.Xc),
        _xlpm.Xn, _xlfn.HSTACK(L.Ones(_xlpm.n), _xlfn.TOCOL(_xlpm.Xc) ^ _xlfn.SEQUENCE(, _xlpm.order)),
        _xlpm.inner, MINVERSE(MMULT(TRANSPOSE(_xlpm.Xn), _xlpm.Xn)),
        _xlpm.H, MMULT(MMULT(_xlpm.Xn, _xlpm.inner), TRANSPOSE(_xlpm.Xn)),
        _xlpm.h_ii, L.MDiag(_xlpm.H),
        _xlpm.resids, _xlpm.Yn - MMULT(_xlpm.H, _xlpm.Yn),
        _xlpm.sres, SQRT(SUMSQ(_xlpm.resids) / (_xlpm.n - _xlpm.p)),
        _xlpm.s_resids, SQRT(1 - _xlpm.h_ii) * _xlpm.sres,
        _xlpm.resids_std, _xlpm.resids / _xlpm.s_resids,
        _xlpm.delresids, _xlpm.resids / (1 - _xlpm.h_ii),
        _xlpm.s_del, SQRT(((_xlpm.n - _xlpm.p) * _xlpm.sres ^ 2 - _xlpm.resids ^ 2 / (1 - _xlpm.h_ii)) / (_xlpm.n - _xlpm.p - 1)),
        _xlpm.resids_stud, _xlpm.resids / (_xlpm.s_del * SQRT(1 - _xlpm.h_ii)),
        IF(
            _xlpm.pmod,
            _xlfn.HSTACK(_xlpm.resids, _xlpm.resids_std, _xlpm.delresids, _xlpm.resids_stud, _xlfn.T.DIST.2T(ABS(_xlpm.resids_stud), _xlpm.n-_xlpm.p-1) * _xlpm.n),
            _xlfn.HSTACK(_xlpm.resids, _xlpm.resids_std, _xlpm.delresids, _xlpm.resids_stud)
        )
    )
)</definedName>
    <definedName name="L.PolySlope" comment="PolySlope(Y, X, x_u, [p]): Y/X both univariate, evaluate slope at x_u for p order [p=1]">_xlfn.LAMBDA(_xlpm.Y,_xlpm.X,_xlpm.x_u,_xlop.p,
    _xlfn.LET(
        _xlpm.p, IF(_xlfn.ISOMITTED(_xlpm.p),1,_xlpm.p),
        _xlpm.Yn, _xlfn._xlws.FILTER(_xlpm.Y,ISNUMBER(_xlpm.X)*ISNUMBER(_xlpm.Y)),
        _xlpm.Xn, _xlfn._xlws.FILTER(_xlpm.X,ISNUMBER(_xlpm.X)*ISNUMBER(_xlpm.Y)),
        _xlpm.b, _xlfn.DROP(LINEST(_xlpm.Yn, _xlpm.Xn^_xlfn.SEQUENCE(,_xlpm.p)),,-1),
        IF(
            _xlpm.x_u = 0,
            _xlfn.TAKE(_xlpm.b,,-1),
            SUM(_xlfn.SEQUENCE(, _xlpm.p, _xlpm.p, -1) * _xlpm.b * _xlpm.x_u^_xlfn.SEQUENCE(, _xlpm.p, _xlpm.p-1, -1))
        )
    )
)</definedName>
    <definedName name="L.PolySres" comment="PolySres(Y, X, [order], [intcpt]): Y/X both univariate, [p=1] is order, [intcpt=TRUE]">_xlfn.LAMBDA(_xlpm.Y,_xlpm.X,_xlop.order,_xlop.intcpt, _xlfn.LET(_xlpm.order, IF(_xlfn.ISOMITTED(_xlpm.order), 1, _xlpm.order), _xlpm.intcpt, IF(_xlfn.ISOMITTED(_xlpm.intcpt), TRUE, _xlpm.intcpt), _xlpm.NumFilter, ISNUMBER(_xlpm.X) * ISNUMBER(_xlpm.Y), _xlpm.Xn, _xlfn._xlws.FILTER(_xlpm.X, _xlpm.NumFilter), _xlpm.Yn, _xlfn._xlws.FILTER(_xlpm.Y, _xlpm.NumFilter), L.Sres(_xlpm.Yn, _xlpm.Xn ^ _xlfn.SEQUENCE(, _xlpm.order), _xlpm.intcpt)))</definedName>
    <definedName name="L.Qn" comment="Qn(X, [corrected], [finite]): Corrected=FALSE by default, set TRUE to compare to STDEV; [finite=TRUE] applies small-sample correction when corrected">_xlfn.LAMBDA(_xlpm.X,_xlop.corrected,_xlop.finite,
    _xlfn.LET(
        _xlpm.corrected, IF(_xlfn.ISOMITTED(_xlpm.corrected), FALSE, _xlpm.corrected),
        _xlpm.finite, IF(_xlfn.ISOMITTED(_xlpm.finite), TRUE, _xlpm.finite),
        _xlpm.Xc, _xlfn.TOCOL(_xlpm.X),
        _xlpm.Xn, _xlfn._xlws.FILTER(_xlpm.Xc, ISNUMBER(_xlpm.Xc)),
        _xlpm.n, ROWS(_xlpm.Xn),
        _xlpm.h, INT(_xlpm.n / 2) + 1,
        _xlpm.k, _xlpm.h * (_xlpm.h - 1) / 2,
        _xlpm.D, ABS(_xlpm.Xn - TRANSPOSE(_xlpm.Xn)),
        _xlpm.q, SMALL(_xlpm.D, _xlpm.n + 2 * _xlpm.k),
        _xlpm.cnst, 1 / (SQRT(2) * _xlfn.NORM.S.INV(5 / 8)),
        _xlpm.dn, IF(NOT(_xlpm.finite), 1,
            IF(_xlpm.n &lt;= 9,
                CHOOSE(MAX(_xlpm.n, 2) - 1, 0.399, 0.994, 0.512, 0.844, 0.611, 0.857, 0.669, 0.872),
                IF(ISODD(_xlpm.n), _xlpm.n / (_xlpm.n + 1.4), _xlpm.n / (_xlpm.n + 3.8))
            )
        ),
        IF(_xlpm.corrected, _xlpm.cnst * _xlpm.dn * _xlpm.q, _xlpm.q)
    )
)</definedName>
    <definedName name="L.QQnorm" comment="QQnorm(Y): Y is univariate data">_xlfn.LAMBDA(_xlpm.Y,
    _xlfn.LET(
        _xlpm.ECDF, (COUNTIF(_xlpm.Y, "&lt;" &amp; _xlpm.Y) + COUNTIF(_xlpm.Y, "&lt;=" &amp; _xlpm.Y)) / (2 * COUNT(_xlpm.Y)),
        _xlfn.NORM.S.INV(_xlpm.ECDF)
    )
)</definedName>
    <definedName name="L.QQref" comment="QQref(Y, [x_1], [x_2]): Y is univariate data, [x1=-3], [x2=+3] define range of ref line on the x-axis">_xlfn.LAMBDA(_xlpm.Y,_xlop.x_1,_xlop.x_2, _xlfn.LET(_xlpm.x_1, IF(_xlfn.ISOMITTED(_xlpm.x_1), -3, _xlpm.x_1), _xlpm.x_2, IF(_xlfn.ISOMITTED(_xlpm.x_2), 3, _xlpm.x_2), _xlpm.Q1_x, _xlfn.NORM.S.INV(0.25), _xlpm.Q3_x, _xlfn.NORM.S.INV(0.75), _xlpm.Q1_y, _xlfn.QUARTILE.INC(_xlpm.Y, 1), _xlpm.Q3_y, _xlfn.QUARTILE.INC(_xlpm.Y, 3), _xlpm.refSlope, (_xlpm.Q3_y - _xlpm.Q1_y) / (_xlpm.Q3_x - _xlpm.Q1_x), _xlpm.refInt, AVERAGE(_xlpm.Q1_y, _xlpm.Q3_y) - _xlpm.refSlope * AVERAGE(_xlpm.Q1_x, _xlpm.Q3_x), _xlpm.y_1, _xlpm.refSlope * _xlpm.x_1 + _xlpm.refInt, _xlpm.y_2, _xlpm.refSlope * _xlpm.x_2 + _xlpm.refInt, _xlfn.VSTACK(_xlfn.HSTACK(_xlpm.x_1, _xlpm.y_1), _xlfn.HSTACK(_xlpm.x_2, _xlpm.y_2))))</definedName>
    <definedName name="L.Range" comment="Range(start, stop, length): Returns series of numbers of desired length with max = &quot;stop&quot; value">_xlfn.LAMBDA(_xlpm.start,_xlpm.stop,_xlpm.length, _xlfn.SEQUENCE(_xlpm.length, 1, _xlpm.start, (_xlpm.stop - _xlpm.start) / (_xlpm.length - 1)))</definedName>
    <definedName name="L.rerror" comment="rerror([rows], [cols], [skew], [kurt], [seed_str]). RNG with optional skewness/excess kurtosis via Fleishman's power method; kurt defaults to the minimum feasible value for the given skew if omitted, and errors if an explicit kurt is below that minimum. S">_xlfn.LAMBDA(_xlop.rows,_xlop.cols,_xlop.skew,_xlop.kurt,_xlop.seed_str,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L.rnorm(_xlpm.rows, _xlpm.cols, 0, 1, _xlpm.seed_str),
                IF(
                    INDEX(_xlpm.coeffs, 1, 6) = 0,
                    "ERROR: no valid distribution found for skew = " &amp; _xlpm.skew &amp; ", kurt = " &amp; _xlpm.kurt,
                    _xlfn.LET(
                        _xlpm.z, _xlfn.NORM.S.INV(L.runif(_xlpm.rows, _xlpm.cols, ,,,_xlpm.seed_str)),
                        _xlpm.b, INDEX(_xlpm.coeffs, 1, 1),
                        _xlpm.c, INDEX(_xlpm.coeffs, 1, 2),
                        _xlpm.d, INDEX(_xlpm.coeffs, 1, 3),
                        -_xlpm.c + _xlpm.b*_xlpm.z + _xlpm.c*_xlpm.z^2 + _xlpm.d*_xlpm.z^3
                    )
                )
            )
        )
    )
)</definedName>
    <definedName name="L.rerrorV" comment="rerrorV([rows], [cols], [skew], [kurt]). RNG with optional skewness/excess kurtosis via Fleishman's power method; kurt defaults to the minimum feasible value for the given skew if omitted, and errors if an explicit kurt is below that minimum. Volatile, us">_xlfn.LAMBDA(_xlop.rows,_xlop.cols,_xlop.skew,_xlop.kurt,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_xlfn.NORM.INV(_xlfn.RANDARRAY(_xlpm.rows, _xlpm.cols), 0, 1),
                IF(
                    INDEX(_xlpm.coeffs, 1, 6) = 0,
                    "ERROR: no valid distribution found for skew = " &amp; _xlpm.skew &amp; ", kurt = " &amp; _xlpm.kurt,
                    _xlfn.LET(
                        _xlpm.z, _xlfn.NORM.INV(_xlfn.RANDARRAY(_xlpm.rows, _xlpm.cols), 0, 1),
                        _xlpm.b, INDEX(_xlpm.coeffs, 1, 1),
                        _xlpm.c, INDEX(_xlpm.coeffs, 1, 2),
                        _xlpm.d, INDEX(_xlpm.coeffs, 1, 3),
                        -_xlpm.c + _xlpm.b*_xlpm.z + _xlpm.c*_xlpm.z^2 + _xlpm.d*_xlpm.z^3
                    )
                )
            )
        )
    )
)</definedName>
    <definedName name="L.rlnorm" comment="rlnorm([rows], [cols], [mean], [stdev], [seed_str]). RNG for log-normal distribution; mean/stdev are of LN(X) (default 0/1, i.e. standard log-normal).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"rlnorm",
            _xlpm.seed_str
            ),
        _xlfn.LOGNORM.INV(L.runif(_xlpm.rows, _xlpm.cols,,,,_xlpm.seed_str), _xlpm.mean, _xlpm.stdev)
    )
)</definedName>
    <definedName name="L.rnorm" comment="rnorm([rows], [cols], [mean], [stdev], [seed_str]). RNG for normal distribution; mean=0, stdev=1 by default.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"rnorm",
            _xlpm.seed_str
            ),
        _xlfn.NORM.INV(L.runif(_xlpm.rows,_xlpm.cols,,,,_xlpm.seed_str), _xlpm.mean, _xlpm.stdev)
    )
)</definedName>
    <definedName name="L.runif" comment="runif([rows], [cols], [lower], [upper], [whole], [seed_str]). Mimics RANDARRAY but takes a seed string and is not volatile by default.">_xlfn.LAMBDA(_xlop.rows,_xlop.cols,_xlop.lower,_xlop.upper,_xlop.whole,_xlop.seed_str,
    _xlfn.LET(
        _xlpm.rows, IF(_xlfn.ISOMITTED(_xlpm.rows), 1, _xlpm.rows),
        _xlpm.cols, IF(_xlfn.ISOMITTED(_xlpm.cols), 1, _xlpm.cols),
        _xlpm.lower, IF(_xlfn.ISOMITTED(_xlpm.lower), 0, _xlpm.lower),
        _xlpm.upper, IF(_xlfn.ISOMITTED(_xlpm.upper), 1, _xlpm.upper),
        _xlpm.whole, IF(_xlfn.ISOMITTED(_xlpm.whole), FALSE, _xlpm.whole),
        _xlpm.seed, IF(
            _xlfn.ISOMITTED(_xlpm.seed_str),
            L.SetSeed(CLS_SystemSeed &amp; ADDRESS(ROW(),COLUMN()) &amp; "runif"),
            L.SetSeed(_xlpm.seed_str)
            ),
        _xlpm.m_1, 2147483563,
        _xlpm.a_1, 40014,
        _xlpm.m_2, 2147483399,
        _xlpm.a_2, 40692,
        _xlpm.seed1, IF(MOD(_xlpm.seed, _xlpm.m_1) = 0, 1, MOD(_xlpm.seed, _xlpm.m_1)),
        _xlpm.seed2, IF(MOD(_xlpm.seed, _xlpm.m_2) = 0, 1, MOD(_xlpm.seed, _xlpm.m_2)),
        _xlpm.step1, _xlfn.LAMBDA(_xlpm.s,_xlpm._, MOD(_xlpm.a_1 * _xlpm.s, _xlpm.m_1)),
        _xlpm.step2, _xlfn.LAMBDA(_xlpm.s,_xlpm._, MOD(_xlpm.a_2 * _xlpm.s, _xlpm.m_2)),
        _xlpm.s_1, _xlfn.SCAN(_xlpm.seed1, _xlfn.SEQUENCE(_xlpm.rows, _xlpm.cols), _xlpm.step1),
        _xlpm.s_2, _xlfn.SCAN(_xlpm.seed2, _xlfn.SEQUENCE(_xlpm.rows, _xlpm.cols), _xlpm.step2),
        _xlpm.j, _xlpm.s_1 - _xlpm.s_2,
        _xlpm.jAdj, IF(_xlpm.j &lt; 1, _xlpm.j + _xlpm.m_1 - 1, _xlpm.j),
        _xlpm.unit, _xlpm.jAdj / _xlpm.m_1,
        IF(
            _xlpm.whole,
            INT(_xlpm.unit * (_xlpm.upper - _xlpm.lower + 1)) + _xlpm.lower,
            _xlpm.unit * (_xlpm.upper - _xlpm.lower) + _xlpm.lower
        )
    )
)</definedName>
    <definedName name="L.Series" comment="Series(start, stop, [step]): Returns series of numbers of desired step size with max &lt;= &quot;stop&quot; value">_xlfn.LAMBDA(_xlpm.start,_xlpm.stop,_xlop.step, _xlfn.LET(_xlpm.step, IF(_xlfn.ISOMITTED(_xlpm.step), 1, _xlpm.step), _xlpm.length, _xlfn.FLOOR.MATH((_xlpm.stop - _xlpm.start) / _xlpm.step) + 1, _xlfn.SEQUENCE(_xlpm.length, 1, _xlpm.start, _xlpm.step)))</definedName>
    <definedName name="L.SetSeed" comment="SetSeed(string): returns an integer seed with a memorable string input">_xlfn.LAMBDA(_xlpm.str,
    _xlfn.LET(
        _xlpm.s, TEXT(_xlpm.str, "@"),
        _xlpm.h0, 5381,
        _xlpm.step, _xlfn.LAMBDA(_xlpm.h,_xlpm.c, MOD(_xlpm.h*33 + _xlpm.c, 2^32)),
        IF(
            LEN(_xlpm.s) = 0,
            _xlpm.h0,
            _xlfn.REDUCE(_xlpm.h0, _xlfn.UNICODE(MID(_xlpm.s, _xlfn.SEQUENCE(LEN(_xlpm.s)), 1)), _xlpm.step)
        )
    )
)</definedName>
    <definedName name="L.shuffle" comment="shuffle(X, [bycol=false]): shuffles input vector or matrix. If matrix, shuffles by rows (the default) or by columns.">_xlfn.LAMBDA(_xlpm.data,_xlop.by_cols,
    _xlfn.IFS(
        COLUMNS(_xlpm.data) = 1, _xlfn.SORTBY(_xlpm.data, L.runif(ROWS(_xlpm.data))),
        ROWS(_xlpm.data) = 1, _xlfn.SORTBY(_xlpm.data, L.runif(1, COLUMNS(_xlpm.data))),
        TRUE, _xlfn.LET(
            _xlpm.by_cols, IF(_xlfn.ISOMITTED(_xlpm.by_cols), FALSE, _xlpm.by_cols),
            _xlpm.plusOne, IF(
                _xlpm.by_cols,
                _xlfn.VSTACK(L.runif(1, COLUMNS(_xlpm.data)), _xlpm.data),
                _xlfn.HSTACK(L.runif(ROWS(_xlpm.data)), _xlpm.data)
            ),
            _xlpm.shuffled, _xlfn._xlws.SORT(_xlpm.plusOne,,,_xlpm.by_cols),
            IF(
                _xlpm.by_cols,
                _xlfn.DROP(_xlpm.shuffled,1),
                _xlfn.DROP(_xlpm.shuffled,,1)
            )
        )
    )
)</definedName>
    <definedName name="L.Sres" comment="Sres(Y, X, [intcpt]): Y is single col, X can be multiple cols (unlike STEYX), [intcpt=TRUE]">_xlfn.LAMBDA(_xlpm.Y,_xlpm.X,_xlop.intcpt, _xlfn.LET(_xlpm.intcpt, IF(_xlfn.ISOMITTED(_xlpm.intcpt), TRUE, _xlpm.intcpt), _xlpm.n, ROWS(_xlpm.X), _xlpm.Xn, IF(_xlpm.intcpt, _xlfn.HSTACK(_xlpm.X, L.Ones(_xlpm.n)), _xlpm.X), _xlpm.p, COLUMNS(_xlpm.Xn), _xlpm.inner, MINVERSE(MMULT(TRANSPOSE(_xlpm.Xn), _xlpm.Xn)), _xlpm.H, MMULT(MMULT(_xlpm.Xn, _xlpm.inner), TRANSPOSE(_xlpm.Xn)), _xlpm.h_ii, L.MDiag(_xlpm.H), _xlpm.resids, _xlpm.Y - MMULT(_xlpm.H, _xlpm.Y), _xlpm.sres, SQRT(SUMSQ(_xlpm.resids) / (_xlpm.n - _xlpm.p)), _xlpm.s_resids, SQRT(1 - _xlpm.h_ii) * _xlpm.sres, _xlpm.resids_std, _xlpm.resids / _xlpm.s_resids, _xlpm.delresids, _xlpm.resids / (1 - _xlpm.h_ii), _xlpm.s_del, SQRT(DEVSQ(_xlpm.delresids) / (_xlpm.n - _xlpm.p - 1)), _xlfn.HSTACK(_xlpm.sres, _xlpm.s_del)))</definedName>
    <definedName name="L.StdAddn" comment="StdAddn(Y, Vstd, Va, Cstd): Y are measurements, Vstd are x-values, Va is sample vol, Cstd is std conc">_xlfn.LAMBDA(_xlpm.Y,_xlpm.Vstd,_xlpm.Va,_xlpm.Cstd,
    _xlfn.LET(
        _xlpm.Yn, _xlfn.TOCOL(_xlfn._xlws.FILTER(_xlpm.Y, ISNUMBER(_xlpm.Y) * ISNUMBER(_xlpm.Vstd))),
        _xlpm.Vn, _xlfn.TOCOL(_xlfn._xlws.FILTER(_xlpm.Vstd, ISNUMBER(_xlpm.Y) * ISNUMBER(_xlpm.Vstd))),
        _xlpm.b_0, INTERCEPT(_xlpm.Yn, _xlpm.Vn),
        _xlpm.b_1, SLOPE(_xlpm.Yn, _xlpm.Vn),
        _xlpm.Vprime, _xlpm.b_0 / _xlpm.b_1,
        _xlpm.n, COUNT(_xlpm.Yn),
        _xlpm.sres, STEYX(_xlpm.Yn, _xlpm.Vn),
        _xlpm.Vbar, AVERAGE(_xlpm.Vn),
        _xlpm.Sxx, DEVSQ(_xlpm.Vn),
        _xlpm.se_prime, _xlpm.sres / _xlpm.b_1 * SQRT(1 / _xlpm.n + (_xlpm.Vprime + _xlpm.Vbar) ^ 2 / _xlpm.Sxx),
        _xlpm.Ca, _xlpm.Cstd * _xlpm.Vprime / _xlpm.Va,
        _xlpm.se_Ca, _xlpm.Cstd * _xlpm.se_prime / _xlpm.Va,
        _xlpm.tcrit, _xlfn.T.INV.2T(5%, _xlpm.n-2),
        _xlpm.MOE, _xlpm.tcrit * _xlpm.se_Ca,
        _xlpm.se_b1, _xlpm.sres / SQRT(_xlpm.Sxx),
        _xlpm.g, (_xlpm.tcrit/(_xlpm.b_1/_xlpm.se_b1))^2,
        _xlpm.num_1, (_xlpm.Vprime + _xlpm.Vbar) * _xlpm.g,
        _xlpm.num_2, _xlpm.tcrit*_xlpm.sres/ABS(_xlpm.b_1) * SQRT((1-_xlpm.g)/_xlpm.n + (_xlpm.Vprime+_xlpm.Vbar)^2/_xlpm.Sxx),
        _xlpm.V_U, _xlpm.Vprime + (_xlpm.num_1 + _xlpm.num_2) / (1-_xlpm.g),
        _xlpm.V_L, _xlpm.Vprime + (_xlpm.num_1 - _xlpm.num_2) / (1-_xlpm.g),
        _xlfn.HSTACK(_xlpm.Ca, _xlpm.se_Ca, _xlpm.MOE, _xlpm.V_L * _xlpm.Cstd/_xlpm.Va, _xlpm.V_U * _xlpm.Cstd/_xlpm.Va)
    )
)</definedName>
    <definedName name="L.Summary" comment="Summary(X, [fraction]): [fraction=0], if non-zero then 2 additional quantiles returned">_xlfn.LAMBDA(_xlpm.X,_xlop.fraction, _xlfn.LET(_xlpm.five_num, _xlfn.QUARTILE.INC(_xlpm.X, _xlfn.SEQUENCE(5, , 0)), IF(_xlfn.ISOMITTED(_xlpm.fraction), _xlpm.five_num, _xlfn._xlws.SORT(_xlfn.VSTACK(_xlpm.five_num, _xlfn.PERCENTILE.INC(_xlpm.X, _xlfn.VSTACK(_xlpm.fraction, 1 - _xlpm.fraction)))))))</definedName>
    <definedName name="L.tmean" comment="tmean(data, [gamma],[alpha]): if non-zero gamma gives max fraction trimmed from EACH tail; alpha is the significance level">_xlfn.LAMBDA(_xlpm.data,_xlop.gamma,_xlop.alpha,
    IF(
        COUNT(_xlpm.data)&lt;2,
        _xlfn.VSTACK(TRIMMEAN(_xlpm.data,0),"n/a",0,"n/a","n/a","n/a"),
        _xlfn.LET(
            _xlpm.gamma, IF(_xlfn.ISOMITTED(_xlpm.gamma) + NOT(ISNUMBER(_xlpm.gamma)), 0, _xlpm.gamma),
            _xlpm.alpha, IF(_xlfn.ISOMITTED(_xlpm.alpha) + NOT(ISNUMBER(_xlpm.alpha)), 0.05, _xlpm.alpha),
            _xlpm.Xc, _xlfn.TOCOL(_xlpm.data),
            _xlpm.X, _xlfn._xlws.FILTER(_xlpm.Xc,ISNUMBER(_xlpm.Xc)),
            _xlpm.tmean, TRIMMEAN(_xlpm.X, 2 * _xlpm.gamma),
            _xlpm.n, COUNT(_xlpm.X),
            _xlpm.n_g, ROUNDDOWN(_xlpm.gamma * _xlpm.n, 0),
            _xlpm.stderr, IF(
                _xlpm.gamma = 0,
                _xlfn.STDEV.S(_xlpm.X) / SQRT(_xlpm.n),
                _xlfn.LET(
                    _xlpm.small_w, SMALL(_xlpm.X, _xlpm.n_g + 1),
                    _xlpm.large_w, LARGE(_xlpm.X, _xlpm.n_g + 1),
                    _xlpm.data_w, IF(_xlpm.X &lt; _xlpm.small_w, _xlpm.small_w, IF(_xlpm.X &gt; _xlpm.large_w, _xlpm.large_w, _xlpm.X)),
                    _xlfn.STDEV.S(_xlpm.data_w) / ((1 - 2 * _xlpm.gamma) * SQRT(_xlpm.n))
                )
            ),
            _xlpm.DOF, _xlpm.n - 2 * _xlpm.n_g - 1,
            _xlpm.tcrit, _xlfn.T.INV.2T(_xlpm.alpha, _xlpm.DOF),
            _xlpm.MOE, _xlpm.tcrit * _xlpm.stderr,
            _xlpm.LL, _xlpm.tmean - _xlpm.MOE,
            _xlpm.UL, _xlpm.tmean + _xlpm.MOE,
            _xlfn.VSTACK(_xlpm.tmean, _xlpm.stderr, _xlpm.DOF, _xlpm.MOE, _xlpm.LL, _xlpm.UL)
        )
    )
)</definedName>
    <definedName name="L.ttestES" comment="ttestES(s_d, df, [power], [alpha]): s_d std dev of individual values, df is DOF, [power=0.8], [alpha=0.05]">_xlfn.LAMBDA(_xlpm.s_d,_xlpm.df,_xlop.power,_xlop.alpha, _xlfn.LET(_xlpm.power, IF(_xlfn.ISOMITTED(_xlpm.power), 0.8, _xlpm.power), _xlpm.alpha, IF(_xlfn.ISOMITTED(_xlpm.alpha), 0.05, _xlpm.alpha), _xlpm.tcrit, _xlfn.T.INV.2T(_xlpm.alpha, _xlpm.df), (_xlfn.T.INV.2T((1 - _xlpm.power) * 2, _xlpm.df) + _xlpm.tcrit) * _xlpm.s_d))</definedName>
    <definedName name="L.ttestPower" comment="ttestPower(s_d, df, ES, [alpha]): s_d std dev of individual values, df: DOF, ES: effect size, [alpha=0.05]">_xlfn.LAMBDA(_xlpm.s_d,_xlpm.df,_xlpm.ES,_xlop.alpha, _xlfn.LET(_xlpm.alpha, IF(_xlfn.ISOMITTED(_xlpm.alpha), 0.05, _xlpm.alpha), _xlpm.tcrit, _xlfn.T.INV.2T(_xlpm.alpha, _xlpm.df), _xlpm.t_ES, ABS(_xlpm.ES) / _xlpm.s_d - _xlpm.tcrit, _xlfn.T.DIST(_xlpm.t_ES, _xlpm.df, TRUE)))</definedName>
    <definedName name="L.Unfold" comment="Unfold(data, [rlabels], [clabels]): Input data is in presentation/pivot format, rlabels/clabels are row/column labels">_xlfn.LAMBDA(_xlpm.data,_xlop.rlabels,_xlop.clabels,
    _xlfn.LET(
        _xlpm.nocols, _xlfn.ISOMITTED(_xlpm.clabels),
        _xlpm.norows, _xlfn.ISOMITTED(_xlpm.rlabels),
        _xlpm.clabels, IF(
            AND(ISBLANK(_xlpm.clabels)),
            _xlfn.LET(_xlpm.numcols, COLUMNS(_xlpm.data), "col_" &amp; _xlfn.SEQUENCE(, _xlpm.numcols)),
            _xlpm.clabels
        ),
        _xlpm.rlabels, IF(
            AND(ISBLANK(_xlpm.rlabels)),
            _xlfn.LET(_xlpm.numrows, ROWS(_xlpm.data), "row_" &amp; _xlfn.SEQUENCE(_xlpm.numrows)),
            _xlpm.rlabels
        ),
        _xlpm.blanks, _xlfn.TOCOL(ISBLANK(_xlpm.data)),
        _xlpm.first,_xlfn.TOCOL(IF(_xlfn.SEQUENCE(,COLUMNS(_xlpm.data)),_xlpm.rlabels)),
        _xlpm.second,_xlfn.TOCOL(IF(_xlfn.SEQUENCE(ROWS(_xlpm.data)),_xlpm.clabels)),
        _xlpm.output, _xlfn._xlws.FILTER(_xlfn.HSTACK(_xlpm.first, _xlpm.second, _xlfn.TOCOL(_xlpm.data)), NOT(_xlpm.blanks)),
        _xlfn.IFS(
            _xlpm.nocols*NOT(_xlpm.norows), _xlfn.CHOOSECOLS(_xlpm.output, 1, 3),
            _xlpm.norows*NOT(_xlpm.nocols), _xlfn.CHOOSECOLS(_xlpm.output, 2, 3),
            _xlpm.norows*_xlpm.nocols, _xlfn.DROP(_xlpm.output,,2),
            TRUE, _xlpm.output
        )
    )
)</definedName>
    <definedName name="L.ValueCounts" comment="ValueCounts(data,[proportion=FALSE],[ascending=FALSE]): Count occurences of unique values in input data.">_xlfn.LAMBDA(_xlpm.X,_xlop.proportion,_xlop.ascending,
    _xlfn.LET(
        _xlpm.proportion, IF(_xlfn.ISOMITTED(_xlpm.proportion), FALSE, _xlpm.proportion),
        _xlpm.ascending, IF(_xlfn.ISOMITTED(_xlpm.ascending), FALSE, _xlpm.ascending),
        _xlpm.Xc, _xlfn.TOCOL(_xlpm.X),
        _xlpm.Values, _xlfn.UNIQUE(_xlpm.Xc),
        _xlpm.num, IF(_xlpm.proportion, COUNTA(_xlpm.Xc), 1),
        _xlpm.Counts, _xlfn.MAP(_xlpm.Values, _xlfn.LAMBDA(_xlpm.r, SUM(--(_xlpm.Xc = _xlpm.r)))) / _xlpm.num,
        _xlpm.Output, _xlfn.HSTACK(_xlpm.Values, _xlpm.Counts),
        IF(
            _xlpm.ascending,
            _xlfn.SORTBY(_xlpm.Output, _xlpm.Values,1),
            _xlfn.SORTBY(_xlpm.Output, _xlpm.Counts,-1)
        )
    )
)</definedName>
    <definedName name="N">'ASV-lead'!$K$2</definedName>
    <definedName name="R_">Arrhenius!$B$17</definedName>
    <definedName name="solver_adj" localSheetId="0" hidden="1">Arrhenius!$H$20:$H$21</definedName>
    <definedName name="solver_cvg" localSheetId="0" hidden="1">0.000001</definedName>
    <definedName name="solver_drv" localSheetId="0" hidden="1">2</definedName>
    <definedName name="solver_eng" localSheetId="0" hidden="1">1</definedName>
    <definedName name="solver_neg" localSheetId="0" hidden="1">2</definedName>
    <definedName name="solver_opt" localSheetId="0" hidden="1">Arrhenius!$H$22</definedName>
    <definedName name="solver_pre" localSheetId="0" hidden="1">0.000000000001</definedName>
    <definedName name="solver_scl" localSheetId="0" hidden="1">1</definedName>
    <definedName name="solver_tim" localSheetId="0" hidden="1">30</definedName>
    <definedName name="solver_typ" localSheetId="0" hidden="1">2</definedName>
    <definedName name="solver_val" localSheetId="0" hidden="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0" l="1"/>
  <c r="B6" i="10"/>
  <c r="B5" i="10"/>
  <c r="B4" i="10"/>
  <c r="B3" i="10"/>
  <c r="B2" i="10"/>
  <c r="K2" i="11"/>
  <c r="G10" i="11"/>
  <c r="G14" i="11"/>
  <c r="G18" i="11"/>
  <c r="H10" i="11"/>
  <c r="H14" i="11"/>
  <c r="H18" i="11"/>
  <c r="H3" i="11"/>
  <c r="G3" i="11"/>
  <c r="H7" i="11"/>
  <c r="G7" i="11"/>
  <c r="H11" i="11"/>
  <c r="H15" i="11"/>
  <c r="H4" i="11"/>
  <c r="H8" i="11"/>
  <c r="H12" i="11"/>
  <c r="H16" i="11"/>
  <c r="H5" i="11"/>
  <c r="H9" i="11"/>
  <c r="H13" i="11"/>
  <c r="H17" i="11"/>
  <c r="H6" i="11"/>
  <c r="G11" i="11"/>
  <c r="G15" i="11"/>
  <c r="G4" i="11"/>
  <c r="G8" i="11"/>
  <c r="G12" i="11"/>
  <c r="G16" i="11"/>
  <c r="G5" i="11"/>
  <c r="G9" i="11"/>
  <c r="G13" i="11"/>
  <c r="G17" i="11"/>
  <c r="G6" i="11"/>
  <c r="K4" i="11"/>
  <c r="K3" i="11"/>
  <c r="I10" i="11"/>
  <c r="I14" i="11"/>
  <c r="I18" i="11"/>
  <c r="J10" i="11" a="1"/>
  <c r="J10" i="11"/>
  <c r="J14" i="11" a="1"/>
  <c r="J14" i="11"/>
  <c r="J18" i="11" a="1"/>
  <c r="J18" i="11"/>
  <c r="I9" i="11"/>
  <c r="J9" i="11" a="1"/>
  <c r="J9" i="11"/>
  <c r="I13" i="11"/>
  <c r="J13" i="11" a="1"/>
  <c r="J13" i="11"/>
  <c r="I17" i="11"/>
  <c r="J17" i="11" a="1"/>
  <c r="J17" i="11"/>
  <c r="I6" i="11"/>
  <c r="J6" i="11" a="1"/>
  <c r="J6" i="11"/>
  <c r="I5" i="11"/>
  <c r="I16" i="11"/>
  <c r="I12" i="11"/>
  <c r="I8" i="11"/>
  <c r="I4" i="11"/>
  <c r="I15" i="11"/>
  <c r="I11" i="11"/>
  <c r="I7" i="11"/>
  <c r="I3" i="11"/>
  <c r="J5" i="11" a="1"/>
  <c r="J5" i="11"/>
  <c r="J16" i="11" a="1"/>
  <c r="J16" i="11"/>
  <c r="J12" i="11" a="1"/>
  <c r="J12" i="11"/>
  <c r="J8" i="11" a="1"/>
  <c r="J8" i="11"/>
  <c r="J4" i="11" a="1"/>
  <c r="J4" i="11"/>
  <c r="J15" i="11" a="1"/>
  <c r="J15" i="11"/>
  <c r="J11" i="11" a="1"/>
  <c r="J11" i="11"/>
  <c r="J7" i="11" a="1"/>
  <c r="J7" i="11"/>
  <c r="J3" i="11" a="1"/>
  <c r="J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CLS</author>
  </authors>
  <commentList>
    <comment ref="A1" authorId="0" shapeId="0" xr:uid="{15AA50C6-A13A-4E35-9534-D885C322A1BE}">
      <text>
        <r>
          <rPr>
            <b/>
            <sz val="9"/>
            <color indexed="81"/>
            <rFont val="Tahoma"/>
            <family val="2"/>
          </rPr>
          <t>CLS:</t>
        </r>
        <r>
          <rPr>
            <sz val="9"/>
            <color indexed="81"/>
            <rFont val="Tahoma"/>
            <family val="2"/>
          </rPr>
          <t xml:space="preserve">
Temperature in Kelvin</t>
        </r>
      </text>
    </comment>
    <comment ref="B1" authorId="0" shapeId="0" xr:uid="{A9482BC0-83D2-4341-914F-998043DBEB32}">
      <text>
        <r>
          <rPr>
            <b/>
            <sz val="9"/>
            <color indexed="81"/>
            <rFont val="Tahoma"/>
            <family val="2"/>
          </rPr>
          <t>CLS:</t>
        </r>
        <r>
          <rPr>
            <sz val="9"/>
            <color indexed="81"/>
            <rFont val="Tahoma"/>
            <family val="2"/>
          </rPr>
          <t xml:space="preserve">
Rate constant for decomposition of HI. This is a second-order rxn so the units are /(M*s) or L/(mol*s)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CLS</author>
  </authors>
  <commentList>
    <comment ref="A1" authorId="0" shapeId="0" xr:uid="{92D7A975-C85B-49F8-8F62-0692BBD32179}">
      <text>
        <r>
          <rPr>
            <b/>
            <sz val="9"/>
            <color indexed="81"/>
            <rFont val="Tahoma"/>
            <family val="2"/>
          </rPr>
          <t>CLS:</t>
        </r>
        <r>
          <rPr>
            <sz val="9"/>
            <color indexed="81"/>
            <rFont val="Tahoma"/>
            <family val="2"/>
          </rPr>
          <t xml:space="preserve">
Fluoride concentration in mg/L</t>
        </r>
      </text>
    </comment>
    <comment ref="B1" authorId="0" shapeId="0" xr:uid="{573E12B5-5F0D-4C1D-9921-CC6057C2D4CA}">
      <text>
        <r>
          <rPr>
            <b/>
            <sz val="9"/>
            <color indexed="81"/>
            <rFont val="Tahoma"/>
            <family val="2"/>
          </rPr>
          <t>CLS:</t>
        </r>
        <r>
          <rPr>
            <sz val="9"/>
            <color indexed="81"/>
            <rFont val="Tahoma"/>
            <family val="2"/>
          </rPr>
          <t xml:space="preserve">
Log(mg/L)</t>
        </r>
      </text>
    </comment>
    <comment ref="C1" authorId="0" shapeId="0" xr:uid="{A71DDBD9-724C-4C37-8A2F-BC24192A6331}">
      <text>
        <r>
          <rPr>
            <b/>
            <sz val="9"/>
            <color indexed="81"/>
            <rFont val="Tahoma"/>
            <family val="2"/>
          </rPr>
          <t>CLS:</t>
        </r>
        <r>
          <rPr>
            <sz val="9"/>
            <color indexed="81"/>
            <rFont val="Tahoma"/>
            <family val="2"/>
          </rPr>
          <t xml:space="preserve">
ISE potential measurement in mV</t>
        </r>
      </text>
    </comment>
  </commentList>
</comments>
</file>

<file path=xl/sharedStrings.xml><?xml version="1.0" encoding="utf-8"?>
<sst xmlns="http://schemas.openxmlformats.org/spreadsheetml/2006/main" count="21" uniqueCount="20">
  <si>
    <t>T</t>
  </si>
  <si>
    <t>k</t>
  </si>
  <si>
    <t>R, J/(mol*K)</t>
  </si>
  <si>
    <t>Nonlinear Fit</t>
  </si>
  <si>
    <t>Fit of Linearized Data</t>
  </si>
  <si>
    <t>Conc</t>
  </si>
  <si>
    <t>LogConc</t>
  </si>
  <si>
    <t>E_meas</t>
  </si>
  <si>
    <t>Group</t>
  </si>
  <si>
    <t>Signal</t>
  </si>
  <si>
    <t>&lt;-- n</t>
  </si>
  <si>
    <t>resids</t>
  </si>
  <si>
    <t>b_0</t>
  </si>
  <si>
    <t>b_1</t>
  </si>
  <si>
    <r>
      <t>X</t>
    </r>
    <r>
      <rPr>
        <vertAlign val="superscript"/>
        <sz val="11"/>
        <color theme="1"/>
        <rFont val="Calibri"/>
        <family val="2"/>
        <scheme val="minor"/>
      </rPr>
      <t>n</t>
    </r>
  </si>
  <si>
    <r>
      <t>Y</t>
    </r>
    <r>
      <rPr>
        <vertAlign val="superscript"/>
        <sz val="11"/>
        <color theme="1"/>
        <rFont val="Calibri"/>
        <family val="2"/>
        <scheme val="minor"/>
      </rPr>
      <t>n</t>
    </r>
  </si>
  <si>
    <t>Cond Var</t>
  </si>
  <si>
    <t>&lt;-- gas constant</t>
  </si>
  <si>
    <t>Conc, mg/L</t>
  </si>
  <si>
    <t>Signal,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</si>
</sst>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E+00"/>
  </numFmts>
  <fonts count="8" x14ac:knownFonts="1">
    <font>
      <sz val="11"/>
      <color theme="1"/>
      <name val="Calibri"/>
      <family val="2"/>
      <scheme val="minor"/>
    </font>
    <font>
      <sz val="12"/>
      <color theme="1"/>
      <name val="Calibri"/>
      <family val="2"/>
      <scheme val="minor"/>
    </font>
    <font>
      <b/>
      <sz val="9"/>
      <color indexed="81"/>
      <name val="Tahoma"/>
      <family val="2"/>
    </font>
    <font>
      <sz val="9"/>
      <color indexed="81"/>
      <name val="Tahoma"/>
      <family val="2"/>
    </font>
    <font>
      <b/>
      <sz val="11"/>
      <color theme="1"/>
      <name val="Calibri"/>
      <family val="2"/>
      <scheme val="minor"/>
    </font>
    <font>
      <b/>
      <sz val="12"/>
      <color theme="1"/>
      <name val="Calibri"/>
      <family val="2"/>
      <scheme val="minor"/>
    </font>
    <font>
      <b/>
      <sz val="12"/>
      <name val="Calibri"/>
      <family val="2"/>
      <scheme val="minor"/>
    </font>
    <font>
      <vertAlign val="superscript"/>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27">
    <xf numFmtId="0" fontId="0" fillId="0" borderId="0" xfId="0"/>
    <xf numFmtId="0" fontId="4" fillId="0" borderId="0" xfId="0" applyFont="1" applyAlignment="1">
      <alignment horizontal="center"/>
    </xf>
    <xf numFmtId="0" fontId="0" fillId="0" borderId="0" xfId="0" applyAlignment="1">
      <alignment horizontal="center"/>
    </xf>
    <xf numFmtId="11" fontId="0" fillId="0" borderId="0" xfId="0" applyNumberFormat="1" applyAlignment="1">
      <alignment horizontal="center"/>
    </xf>
    <xf numFmtId="0" fontId="5" fillId="0" borderId="0" xfId="0" applyFont="1" applyAlignment="1">
      <alignment horizontal="center" vertical="center"/>
    </xf>
    <xf numFmtId="0" fontId="6" fillId="0" borderId="0" xfId="0" applyFont="1" applyAlignment="1">
      <alignment horizontal="center" vertical="center"/>
    </xf>
    <xf numFmtId="0" fontId="1" fillId="0" borderId="0" xfId="0" applyFont="1"/>
    <xf numFmtId="0" fontId="1" fillId="0" borderId="0" xfId="0" applyFont="1" applyAlignment="1">
      <alignment horizontal="center"/>
    </xf>
    <xf numFmtId="164" fontId="1" fillId="0" borderId="0" xfId="0" applyNumberFormat="1" applyFont="1" applyAlignment="1">
      <alignment horizontal="center"/>
    </xf>
    <xf numFmtId="165" fontId="5" fillId="0" borderId="0" xfId="0" applyNumberFormat="1" applyFont="1" applyAlignment="1">
      <alignment horizontal="center"/>
    </xf>
    <xf numFmtId="165" fontId="1" fillId="0" borderId="0" xfId="0" applyNumberFormat="1" applyFont="1" applyAlignment="1">
      <alignment horizontal="center"/>
    </xf>
    <xf numFmtId="0" fontId="4" fillId="2" borderId="3" xfId="0" applyFont="1" applyFill="1" applyBorder="1"/>
    <xf numFmtId="0" fontId="0" fillId="3" borderId="4" xfId="0" applyFill="1" applyBorder="1" applyAlignment="1">
      <alignment horizontal="center"/>
    </xf>
    <xf numFmtId="0" fontId="0" fillId="3" borderId="5" xfId="0" applyFill="1" applyBorder="1" applyAlignment="1">
      <alignment horizontal="center"/>
    </xf>
    <xf numFmtId="166" fontId="0" fillId="3" borderId="7" xfId="0" applyNumberFormat="1" applyFill="1" applyBorder="1" applyAlignment="1">
      <alignment horizontal="center"/>
    </xf>
    <xf numFmtId="166" fontId="0" fillId="3" borderId="9" xfId="0" applyNumberFormat="1" applyFill="1" applyBorder="1" applyAlignment="1">
      <alignment horizontal="center"/>
    </xf>
    <xf numFmtId="0" fontId="0" fillId="3" borderId="6" xfId="0" applyFill="1" applyBorder="1" applyAlignment="1">
      <alignment horizontal="center"/>
    </xf>
    <xf numFmtId="0" fontId="0" fillId="3" borderId="8" xfId="0" applyFill="1" applyBorder="1" applyAlignment="1">
      <alignment horizontal="center"/>
    </xf>
    <xf numFmtId="166" fontId="0" fillId="0" borderId="0" xfId="0" applyNumberFormat="1" applyAlignment="1">
      <alignment horizontal="center"/>
    </xf>
    <xf numFmtId="2" fontId="0" fillId="0" borderId="0" xfId="0" applyNumberFormat="1" applyAlignment="1">
      <alignment horizontal="center"/>
    </xf>
    <xf numFmtId="0" fontId="0" fillId="0" borderId="0" xfId="0" applyAlignment="1" applyProtection="1">
      <alignment horizontal="center"/>
      <protection locked="0"/>
    </xf>
    <xf numFmtId="0" fontId="4" fillId="2" borderId="1" xfId="0" applyFont="1" applyFill="1" applyBorder="1" applyAlignment="1">
      <alignment horizontal="center"/>
    </xf>
    <xf numFmtId="11" fontId="0" fillId="0" borderId="0" xfId="0" applyNumberFormat="1" applyAlignment="1" applyProtection="1">
      <alignment horizontal="center"/>
      <protection hidden="1"/>
    </xf>
    <xf numFmtId="0" fontId="0" fillId="0" borderId="0" xfId="0" applyProtection="1">
      <protection hidden="1"/>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cellXfs>
  <cellStyles count="2">
    <cellStyle name="Normal" xfId="0" builtinId="0"/>
    <cellStyle name="Normal 3" xfId="1" xr:uid="{4D4FC538-E348-47A9-93A8-D6321C665FB4}"/>
  </cellStyles>
  <dxfs count="11">
    <dxf>
      <numFmt numFmtId="166" formatCode="0.0E+00"/>
      <alignment horizontal="center" vertical="bottom" textRotation="0" wrapText="0" indent="0" justifyLastLine="0" shrinkToFit="0" readingOrder="0"/>
    </dxf>
    <dxf>
      <numFmt numFmtId="166" formatCode="0.0E+00"/>
      <alignment horizontal="center" vertical="bottom" textRotation="0" wrapText="0" indent="0" justifyLastLine="0" shrinkToFit="0" readingOrder="0"/>
      <border outline="0">
        <left style="medium">
          <color indexed="64"/>
        </left>
      </border>
    </dxf>
    <dxf>
      <numFmt numFmtId="166" formatCode="0.0E+00"/>
      <fill>
        <patternFill patternType="solid">
          <fgColor indexed="64"/>
          <bgColor theme="7" tint="0.59999389629810485"/>
        </patternFill>
      </fill>
      <alignment horizontal="center" vertical="bottom" textRotation="0" wrapText="0" indent="0" justifyLastLine="0" shrinkToFit="0" readingOrder="0"/>
      <border diagonalUp="0" diagonalDown="0">
        <left/>
        <right style="medium">
          <color indexed="64"/>
        </right>
        <top/>
        <bottom/>
        <vertical/>
        <horizontal/>
      </border>
    </dxf>
    <dxf>
      <numFmt numFmtId="0" formatCode="General"/>
      <fill>
        <patternFill patternType="solid">
          <fgColor indexed="64"/>
          <bgColor theme="7" tint="0.59999389629810485"/>
        </patternFill>
      </fill>
      <alignment horizontal="center" vertical="bottom" textRotation="0" wrapText="0" indent="0" justifyLastLine="0" shrinkToFit="0" readingOrder="0"/>
      <border diagonalUp="0" diagonalDown="0">
        <left style="medium">
          <color indexed="64"/>
        </left>
        <right/>
        <top/>
        <bottom/>
        <vertical/>
        <horizontal/>
      </border>
    </dxf>
    <dxf>
      <alignment horizontal="center" vertical="bottom" textRotation="0" wrapText="0" indent="0" justifyLastLine="0" shrinkToFit="0" readingOrder="0"/>
      <border outline="0">
        <left/>
        <right style="medium">
          <color indexed="64"/>
        </right>
      </border>
    </dxf>
    <dxf>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5" formatCode="0.00E+00"/>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temperature on HI decomposition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10870516185477"/>
          <c:y val="0.14856481481481484"/>
          <c:w val="0.83433573928258975"/>
          <c:h val="0.70236913094196562"/>
        </c:manualLayout>
      </c:layout>
      <c:scatterChart>
        <c:scatterStyle val="lineMarker"/>
        <c:varyColors val="0"/>
        <c:ser>
          <c:idx val="0"/>
          <c:order val="0"/>
          <c:tx>
            <c:strRef>
              <c:f>Arrhenius!$B$1</c:f>
              <c:strCache>
                <c:ptCount val="1"/>
                <c:pt idx="0">
                  <c:v>k</c:v>
                </c:pt>
              </c:strCache>
            </c:strRef>
          </c:tx>
          <c:spPr>
            <a:ln w="19050" cap="rnd">
              <a:noFill/>
              <a:round/>
            </a:ln>
            <a:effectLst/>
          </c:spPr>
          <c:marker>
            <c:symbol val="circle"/>
            <c:size val="5"/>
            <c:spPr>
              <a:solidFill>
                <a:schemeClr val="accent1"/>
              </a:solidFill>
              <a:ln w="9525">
                <a:solidFill>
                  <a:schemeClr val="accent1"/>
                </a:solidFill>
              </a:ln>
              <a:effectLst/>
            </c:spPr>
          </c:marker>
          <c:xVal>
            <c:numRef>
              <c:f>Arrhenius!$A$2:$A$10</c:f>
              <c:numCache>
                <c:formatCode>General</c:formatCode>
                <c:ptCount val="9"/>
                <c:pt idx="0">
                  <c:v>556</c:v>
                </c:pt>
                <c:pt idx="1">
                  <c:v>575</c:v>
                </c:pt>
                <c:pt idx="2">
                  <c:v>629</c:v>
                </c:pt>
                <c:pt idx="3">
                  <c:v>647</c:v>
                </c:pt>
                <c:pt idx="4">
                  <c:v>666</c:v>
                </c:pt>
                <c:pt idx="5">
                  <c:v>683</c:v>
                </c:pt>
                <c:pt idx="6">
                  <c:v>700</c:v>
                </c:pt>
                <c:pt idx="7">
                  <c:v>716</c:v>
                </c:pt>
                <c:pt idx="8">
                  <c:v>781</c:v>
                </c:pt>
              </c:numCache>
            </c:numRef>
          </c:xVal>
          <c:yVal>
            <c:numRef>
              <c:f>Arrhenius!$B$2:$B$10</c:f>
              <c:numCache>
                <c:formatCode>0.00E+00</c:formatCode>
                <c:ptCount val="9"/>
                <c:pt idx="0">
                  <c:v>3.5199999999999998E-7</c:v>
                </c:pt>
                <c:pt idx="1">
                  <c:v>1.22E-6</c:v>
                </c:pt>
                <c:pt idx="2">
                  <c:v>3.0199999999999999E-5</c:v>
                </c:pt>
                <c:pt idx="3">
                  <c:v>8.5900000000000001E-5</c:v>
                </c:pt>
                <c:pt idx="4">
                  <c:v>2.1900000000000001E-4</c:v>
                </c:pt>
                <c:pt idx="5">
                  <c:v>5.1199999999999998E-4</c:v>
                </c:pt>
                <c:pt idx="6">
                  <c:v>1.16E-3</c:v>
                </c:pt>
                <c:pt idx="7">
                  <c:v>2.5000000000000001E-3</c:v>
                </c:pt>
                <c:pt idx="8">
                  <c:v>3.95E-2</c:v>
                </c:pt>
              </c:numCache>
            </c:numRef>
          </c:yVal>
          <c:smooth val="0"/>
          <c:extLst>
            <c:ext xmlns:c16="http://schemas.microsoft.com/office/drawing/2014/chart" uri="{C3380CC4-5D6E-409C-BE32-E72D297353CC}">
              <c16:uniqueId val="{00000000-1C30-48C3-A01F-FE61E0ED70E3}"/>
            </c:ext>
          </c:extLst>
        </c:ser>
        <c:dLbls>
          <c:showLegendKey val="0"/>
          <c:showVal val="0"/>
          <c:showCatName val="0"/>
          <c:showSerName val="0"/>
          <c:showPercent val="0"/>
          <c:showBubbleSize val="0"/>
        </c:dLbls>
        <c:axId val="543873016"/>
        <c:axId val="543873672"/>
      </c:scatterChart>
      <c:valAx>
        <c:axId val="543873016"/>
        <c:scaling>
          <c:orientation val="minMax"/>
          <c:min val="55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Temperature, K</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873672"/>
        <c:crosses val="autoZero"/>
        <c:crossBetween val="midCat"/>
      </c:valAx>
      <c:valAx>
        <c:axId val="5438736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 constant, /Ms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873016"/>
        <c:crosses val="autoZero"/>
        <c:crossBetween val="midCat"/>
        <c:majorUnit val="1.0000000000000002E-2"/>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ISE Raw Data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'ISE-fluoride'!$A$2:$A$7</c:f>
              <c:numCache>
                <c:formatCode>General</c:formatCode>
                <c:ptCount val="6"/>
                <c:pt idx="0">
                  <c:v>1</c:v>
                </c:pt>
                <c:pt idx="1">
                  <c:v>10</c:v>
                </c:pt>
                <c:pt idx="2">
                  <c:v>20</c:v>
                </c:pt>
                <c:pt idx="3">
                  <c:v>30</c:v>
                </c:pt>
                <c:pt idx="4">
                  <c:v>40</c:v>
                </c:pt>
                <c:pt idx="5">
                  <c:v>50</c:v>
                </c:pt>
              </c:numCache>
            </c:numRef>
          </c:xVal>
          <c:yVal>
            <c:numRef>
              <c:f>'ISE-fluoride'!$C$2:$C$7</c:f>
              <c:numCache>
                <c:formatCode>General</c:formatCode>
                <c:ptCount val="6"/>
                <c:pt idx="0">
                  <c:v>68</c:v>
                </c:pt>
                <c:pt idx="1">
                  <c:v>11</c:v>
                </c:pt>
                <c:pt idx="2">
                  <c:v>-7</c:v>
                </c:pt>
                <c:pt idx="3">
                  <c:v>-17</c:v>
                </c:pt>
                <c:pt idx="4">
                  <c:v>-24</c:v>
                </c:pt>
                <c:pt idx="5">
                  <c:v>-30</c:v>
                </c:pt>
              </c:numCache>
            </c:numRef>
          </c:yVal>
          <c:smooth val="0"/>
          <c:extLst>
            <c:ext xmlns:c16="http://schemas.microsoft.com/office/drawing/2014/chart" uri="{C3380CC4-5D6E-409C-BE32-E72D297353CC}">
              <c16:uniqueId val="{00000000-2FC1-42A4-BB5C-AD4BE5848E24}"/>
            </c:ext>
          </c:extLst>
        </c:ser>
        <c:dLbls>
          <c:showLegendKey val="0"/>
          <c:showVal val="0"/>
          <c:showCatName val="0"/>
          <c:showSerName val="0"/>
          <c:showPercent val="0"/>
          <c:showBubbleSize val="0"/>
        </c:dLbls>
        <c:axId val="708968072"/>
        <c:axId val="708965120"/>
      </c:scatterChart>
      <c:valAx>
        <c:axId val="70896807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Concentration, mg/L</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8965120"/>
        <c:crossesAt val="-50"/>
        <c:crossBetween val="midCat"/>
      </c:valAx>
      <c:valAx>
        <c:axId val="7089651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ISE response, mV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896807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ISE w/ Log Concentration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'ISE-fluoride'!$B$2:$B$7</c:f>
              <c:numCache>
                <c:formatCode>0.000</c:formatCode>
                <c:ptCount val="6"/>
                <c:pt idx="0">
                  <c:v>0</c:v>
                </c:pt>
                <c:pt idx="1">
                  <c:v>1</c:v>
                </c:pt>
                <c:pt idx="2">
                  <c:v>1.3010299956639813</c:v>
                </c:pt>
                <c:pt idx="3">
                  <c:v>1.4771212547196624</c:v>
                </c:pt>
                <c:pt idx="4">
                  <c:v>1.6020599913279623</c:v>
                </c:pt>
                <c:pt idx="5">
                  <c:v>1.6989700043360187</c:v>
                </c:pt>
              </c:numCache>
            </c:numRef>
          </c:xVal>
          <c:yVal>
            <c:numRef>
              <c:f>'ISE-fluoride'!$C$2:$C$7</c:f>
              <c:numCache>
                <c:formatCode>General</c:formatCode>
                <c:ptCount val="6"/>
                <c:pt idx="0">
                  <c:v>68</c:v>
                </c:pt>
                <c:pt idx="1">
                  <c:v>11</c:v>
                </c:pt>
                <c:pt idx="2">
                  <c:v>-7</c:v>
                </c:pt>
                <c:pt idx="3">
                  <c:v>-17</c:v>
                </c:pt>
                <c:pt idx="4">
                  <c:v>-24</c:v>
                </c:pt>
                <c:pt idx="5">
                  <c:v>-30</c:v>
                </c:pt>
              </c:numCache>
            </c:numRef>
          </c:yVal>
          <c:smooth val="0"/>
          <c:extLst>
            <c:ext xmlns:c16="http://schemas.microsoft.com/office/drawing/2014/chart" uri="{C3380CC4-5D6E-409C-BE32-E72D297353CC}">
              <c16:uniqueId val="{00000000-69E4-4835-9347-89F4C40EC304}"/>
            </c:ext>
          </c:extLst>
        </c:ser>
        <c:dLbls>
          <c:showLegendKey val="0"/>
          <c:showVal val="0"/>
          <c:showCatName val="0"/>
          <c:showSerName val="0"/>
          <c:showPercent val="0"/>
          <c:showBubbleSize val="0"/>
        </c:dLbls>
        <c:axId val="708968072"/>
        <c:axId val="708965120"/>
      </c:scatterChart>
      <c:valAx>
        <c:axId val="70896807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Log(Conc/mgL</a:t>
                </a:r>
                <a:r>
                  <a:rPr lang="en-US" baseline="30000"/>
                  <a:t>-1</a:t>
                </a:r>
                <a:r>
                  <a:rPr lang="en-US"/>
                  <a: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8965120"/>
        <c:crossesAt val="-40"/>
        <c:crossBetween val="midCat"/>
      </c:valAx>
      <c:valAx>
        <c:axId val="7089651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ISE response, mV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896807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Calibration data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190184485062112"/>
          <c:y val="0.12186234817813765"/>
          <c:w val="0.82128708415058216"/>
          <c:h val="0.7414195798340740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'ASV-lead'!$B$3:$B$21</c:f>
              <c:numCache>
                <c:formatCode>0.00</c:formatCode>
                <c:ptCount val="19"/>
                <c:pt idx="0">
                  <c:v>5.964214711729622</c:v>
                </c:pt>
                <c:pt idx="1">
                  <c:v>11.857707509881422</c:v>
                </c:pt>
                <c:pt idx="2">
                  <c:v>17.68172888015717</c:v>
                </c:pt>
                <c:pt idx="3">
                  <c:v>23.437499999999996</c:v>
                </c:pt>
                <c:pt idx="4">
                  <c:v>0</c:v>
                </c:pt>
                <c:pt idx="5">
                  <c:v>5.9642147117296229</c:v>
                </c:pt>
                <c:pt idx="6">
                  <c:v>11.857707509881422</c:v>
                </c:pt>
                <c:pt idx="7">
                  <c:v>17.68172888015717</c:v>
                </c:pt>
                <c:pt idx="8">
                  <c:v>23.4375</c:v>
                </c:pt>
                <c:pt idx="9">
                  <c:v>0</c:v>
                </c:pt>
                <c:pt idx="10">
                  <c:v>5.9642147117296229</c:v>
                </c:pt>
                <c:pt idx="11">
                  <c:v>11.857707509881422</c:v>
                </c:pt>
                <c:pt idx="12">
                  <c:v>17.68172888015717</c:v>
                </c:pt>
                <c:pt idx="13">
                  <c:v>23.4375</c:v>
                </c:pt>
                <c:pt idx="14">
                  <c:v>0</c:v>
                </c:pt>
                <c:pt idx="15">
                  <c:v>5.9642147117296229</c:v>
                </c:pt>
                <c:pt idx="16">
                  <c:v>11.857707509881422</c:v>
                </c:pt>
                <c:pt idx="17">
                  <c:v>17.68172888015717</c:v>
                </c:pt>
                <c:pt idx="18">
                  <c:v>23.4375</c:v>
                </c:pt>
              </c:numCache>
            </c:numRef>
          </c:xVal>
          <c:yVal>
            <c:numRef>
              <c:f>'ASV-lead'!$C$3:$C$21</c:f>
              <c:numCache>
                <c:formatCode>General</c:formatCode>
                <c:ptCount val="19"/>
                <c:pt idx="0">
                  <c:v>1.2819E-6</c:v>
                </c:pt>
                <c:pt idx="1">
                  <c:v>2.4200999999999999E-6</c:v>
                </c:pt>
                <c:pt idx="2">
                  <c:v>3.6797000000000001E-6</c:v>
                </c:pt>
                <c:pt idx="3">
                  <c:v>4.7941000000000004E-6</c:v>
                </c:pt>
                <c:pt idx="4">
                  <c:v>3.4484863281250077E-9</c:v>
                </c:pt>
                <c:pt idx="5">
                  <c:v>1.2567E-6</c:v>
                </c:pt>
                <c:pt idx="6">
                  <c:v>2.4127000000000002E-6</c:v>
                </c:pt>
                <c:pt idx="7">
                  <c:v>3.6075000000000002E-6</c:v>
                </c:pt>
                <c:pt idx="8">
                  <c:v>4.6827000000000001E-6</c:v>
                </c:pt>
                <c:pt idx="9">
                  <c:v>2.746582031249994E-9</c:v>
                </c:pt>
                <c:pt idx="10">
                  <c:v>1.2500000000000001E-6</c:v>
                </c:pt>
                <c:pt idx="11">
                  <c:v>2.4700000000000001E-6</c:v>
                </c:pt>
                <c:pt idx="12">
                  <c:v>3.6399999999999999E-6</c:v>
                </c:pt>
                <c:pt idx="13">
                  <c:v>4.9400000000000001E-6</c:v>
                </c:pt>
                <c:pt idx="14">
                  <c:v>1.0253906249999985E-8</c:v>
                </c:pt>
                <c:pt idx="15">
                  <c:v>1.2613999999999999E-6</c:v>
                </c:pt>
                <c:pt idx="16">
                  <c:v>2.4909000000000002E-6</c:v>
                </c:pt>
                <c:pt idx="17">
                  <c:v>3.4834E-6</c:v>
                </c:pt>
                <c:pt idx="18">
                  <c:v>4.7079999999999996E-6</c:v>
                </c:pt>
              </c:numCache>
            </c:numRef>
          </c:yVal>
          <c:smooth val="0"/>
          <c:extLst>
            <c:ext xmlns:c16="http://schemas.microsoft.com/office/drawing/2014/chart" uri="{C3380CC4-5D6E-409C-BE32-E72D297353CC}">
              <c16:uniqueId val="{00000000-F7C0-4FA7-9EAF-3E878B88E797}"/>
            </c:ext>
          </c:extLst>
        </c:ser>
        <c:dLbls>
          <c:showLegendKey val="0"/>
          <c:showVal val="0"/>
          <c:showCatName val="0"/>
          <c:showSerName val="0"/>
          <c:showPercent val="0"/>
          <c:showBubbleSize val="0"/>
        </c:dLbls>
        <c:axId val="545615432"/>
        <c:axId val="545612480"/>
      </c:scatterChart>
      <c:valAx>
        <c:axId val="54561543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Lead concentration, mg/L</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5612480"/>
        <c:crosses val="autoZero"/>
        <c:crossBetween val="midCat"/>
      </c:valAx>
      <c:valAx>
        <c:axId val="5456124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Anodic current, 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561543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Residuals of Transformed Data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2.6416906820365033E-2"/>
          <c:y val="0.17571115973741797"/>
          <c:w val="0.94716618635926997"/>
          <c:h val="0.74405543398978846"/>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'ASV-lead'!$E$3:$E$18</c:f>
              <c:numCache>
                <c:formatCode>General</c:formatCode>
                <c:ptCount val="16"/>
                <c:pt idx="0">
                  <c:v>5.964214711729622</c:v>
                </c:pt>
                <c:pt idx="1">
                  <c:v>5.9642147117296229</c:v>
                </c:pt>
                <c:pt idx="2">
                  <c:v>5.9642147117296229</c:v>
                </c:pt>
                <c:pt idx="3">
                  <c:v>5.9642147117296229</c:v>
                </c:pt>
                <c:pt idx="4">
                  <c:v>11.857707509881422</c:v>
                </c:pt>
                <c:pt idx="5">
                  <c:v>11.857707509881422</c:v>
                </c:pt>
                <c:pt idx="6">
                  <c:v>11.857707509881422</c:v>
                </c:pt>
                <c:pt idx="7">
                  <c:v>11.857707509881422</c:v>
                </c:pt>
                <c:pt idx="8">
                  <c:v>17.68172888015717</c:v>
                </c:pt>
                <c:pt idx="9">
                  <c:v>17.68172888015717</c:v>
                </c:pt>
                <c:pt idx="10">
                  <c:v>17.68172888015717</c:v>
                </c:pt>
                <c:pt idx="11">
                  <c:v>17.68172888015717</c:v>
                </c:pt>
                <c:pt idx="12">
                  <c:v>23.437499999999996</c:v>
                </c:pt>
                <c:pt idx="13">
                  <c:v>23.4375</c:v>
                </c:pt>
                <c:pt idx="14">
                  <c:v>23.4375</c:v>
                </c:pt>
                <c:pt idx="15">
                  <c:v>23.4375</c:v>
                </c:pt>
              </c:numCache>
            </c:numRef>
          </c:xVal>
          <c:yVal>
            <c:numRef>
              <c:f>'ASV-lead'!$I$3:$I$18</c:f>
              <c:numCache>
                <c:formatCode>0.0E+00</c:formatCode>
                <c:ptCount val="16"/>
                <c:pt idx="0">
                  <c:v>2.1653752707511682E-8</c:v>
                </c:pt>
                <c:pt idx="1">
                  <c:v>-3.5462472924883052E-9</c:v>
                </c:pt>
                <c:pt idx="2">
                  <c:v>-1.0246247292488173E-8</c:v>
                </c:pt>
                <c:pt idx="3">
                  <c:v>1.1537527075116244E-9</c:v>
                </c:pt>
                <c:pt idx="4">
                  <c:v>-2.5048605491135747E-8</c:v>
                </c:pt>
                <c:pt idx="5">
                  <c:v>-3.2448605491135456E-8</c:v>
                </c:pt>
                <c:pt idx="6">
                  <c:v>2.4851394508864402E-8</c:v>
                </c:pt>
                <c:pt idx="7">
                  <c:v>4.575139450886449E-8</c:v>
                </c:pt>
                <c:pt idx="8">
                  <c:v>6.3616451141634682E-8</c:v>
                </c:pt>
                <c:pt idx="9">
                  <c:v>-8.5835488583652364E-9</c:v>
                </c:pt>
                <c:pt idx="10">
                  <c:v>2.3916451141634452E-8</c:v>
                </c:pt>
                <c:pt idx="11">
                  <c:v>-1.3268354885836545E-7</c:v>
                </c:pt>
                <c:pt idx="12">
                  <c:v>2.0803401641991076E-8</c:v>
                </c:pt>
                <c:pt idx="13">
                  <c:v>-9.0596598358010094E-8</c:v>
                </c:pt>
                <c:pt idx="14">
                  <c:v>1.6670340164198997E-7</c:v>
                </c:pt>
                <c:pt idx="15">
                  <c:v>-6.5296598358010522E-8</c:v>
                </c:pt>
              </c:numCache>
            </c:numRef>
          </c:yVal>
          <c:smooth val="0"/>
          <c:extLst>
            <c:ext xmlns:c16="http://schemas.microsoft.com/office/drawing/2014/chart" uri="{C3380CC4-5D6E-409C-BE32-E72D297353CC}">
              <c16:uniqueId val="{00000000-F84A-4DDF-B7C6-CCBBDF3E3803}"/>
            </c:ext>
          </c:extLst>
        </c:ser>
        <c:dLbls>
          <c:showLegendKey val="0"/>
          <c:showVal val="0"/>
          <c:showCatName val="0"/>
          <c:showSerName val="0"/>
          <c:showPercent val="0"/>
          <c:showBubbleSize val="0"/>
        </c:dLbls>
        <c:axId val="640693400"/>
        <c:axId val="640694056"/>
      </c:scatterChart>
      <c:valAx>
        <c:axId val="640693400"/>
        <c:scaling>
          <c:orientation val="minMax"/>
          <c:min val="5"/>
        </c:scaling>
        <c:delete val="1"/>
        <c:axPos val="b"/>
        <c:numFmt formatCode="General" sourceLinked="1"/>
        <c:majorTickMark val="out"/>
        <c:minorTickMark val="none"/>
        <c:tickLblPos val="nextTo"/>
        <c:crossAx val="640694056"/>
        <c:crosses val="autoZero"/>
        <c:crossBetween val="midCat"/>
      </c:valAx>
      <c:valAx>
        <c:axId val="640694056"/>
        <c:scaling>
          <c:orientation val="minMax"/>
        </c:scaling>
        <c:delete val="1"/>
        <c:axPos val="l"/>
        <c:majorGridlines>
          <c:spPr>
            <a:ln w="9525" cap="flat" cmpd="sng" algn="ctr">
              <a:solidFill>
                <a:schemeClr val="tx1">
                  <a:lumMod val="15000"/>
                  <a:lumOff val="85000"/>
                </a:schemeClr>
              </a:solidFill>
              <a:round/>
            </a:ln>
            <a:effectLst/>
          </c:spPr>
        </c:majorGridlines>
        <c:numFmt formatCode="0.0E+00" sourceLinked="1"/>
        <c:majorTickMark val="out"/>
        <c:minorTickMark val="none"/>
        <c:tickLblPos val="nextTo"/>
        <c:crossAx val="640693400"/>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X-Y Transformations for Variance Stabilization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3"/>
            <c:spPr>
              <a:solidFill>
                <a:srgbClr val="0070C0"/>
              </a:solidFill>
              <a:ln w="12700">
                <a:solidFill>
                  <a:schemeClr val="tx1"/>
                </a:solidFill>
              </a:ln>
              <a:effectLst/>
            </c:spPr>
          </c:marker>
          <c:xVal>
            <c:numRef>
              <c:f>'ASV-lead'!$G$3:$G$18</c:f>
              <c:numCache>
                <c:formatCode>General</c:formatCode>
                <c:ptCount val="16"/>
                <c:pt idx="0">
                  <c:v>5.964214711729622</c:v>
                </c:pt>
                <c:pt idx="1">
                  <c:v>5.9642147117296229</c:v>
                </c:pt>
                <c:pt idx="2">
                  <c:v>5.9642147117296229</c:v>
                </c:pt>
                <c:pt idx="3">
                  <c:v>5.9642147117296229</c:v>
                </c:pt>
                <c:pt idx="4">
                  <c:v>11.857707509881422</c:v>
                </c:pt>
                <c:pt idx="5">
                  <c:v>11.857707509881422</c:v>
                </c:pt>
                <c:pt idx="6">
                  <c:v>11.857707509881422</c:v>
                </c:pt>
                <c:pt idx="7">
                  <c:v>11.857707509881422</c:v>
                </c:pt>
                <c:pt idx="8">
                  <c:v>17.68172888015717</c:v>
                </c:pt>
                <c:pt idx="9">
                  <c:v>17.68172888015717</c:v>
                </c:pt>
                <c:pt idx="10">
                  <c:v>17.68172888015717</c:v>
                </c:pt>
                <c:pt idx="11">
                  <c:v>17.68172888015717</c:v>
                </c:pt>
                <c:pt idx="12">
                  <c:v>23.437499999999996</c:v>
                </c:pt>
                <c:pt idx="13">
                  <c:v>23.4375</c:v>
                </c:pt>
                <c:pt idx="14">
                  <c:v>23.4375</c:v>
                </c:pt>
                <c:pt idx="15">
                  <c:v>23.4375</c:v>
                </c:pt>
              </c:numCache>
            </c:numRef>
          </c:xVal>
          <c:yVal>
            <c:numRef>
              <c:f>'ASV-lead'!$H$3:$H$18</c:f>
              <c:numCache>
                <c:formatCode>0.0E+00</c:formatCode>
                <c:ptCount val="16"/>
                <c:pt idx="0">
                  <c:v>1.2819E-6</c:v>
                </c:pt>
                <c:pt idx="1">
                  <c:v>1.2567E-6</c:v>
                </c:pt>
                <c:pt idx="2">
                  <c:v>1.2500000000000001E-6</c:v>
                </c:pt>
                <c:pt idx="3">
                  <c:v>1.2613999999999999E-6</c:v>
                </c:pt>
                <c:pt idx="4">
                  <c:v>2.4200999999999999E-6</c:v>
                </c:pt>
                <c:pt idx="5">
                  <c:v>2.4127000000000002E-6</c:v>
                </c:pt>
                <c:pt idx="6">
                  <c:v>2.4700000000000001E-6</c:v>
                </c:pt>
                <c:pt idx="7">
                  <c:v>2.4909000000000002E-6</c:v>
                </c:pt>
                <c:pt idx="8">
                  <c:v>3.6797000000000001E-6</c:v>
                </c:pt>
                <c:pt idx="9">
                  <c:v>3.6075000000000002E-6</c:v>
                </c:pt>
                <c:pt idx="10">
                  <c:v>3.6399999999999999E-6</c:v>
                </c:pt>
                <c:pt idx="11">
                  <c:v>3.4834E-6</c:v>
                </c:pt>
                <c:pt idx="12">
                  <c:v>4.7941000000000004E-6</c:v>
                </c:pt>
                <c:pt idx="13">
                  <c:v>4.6827000000000001E-6</c:v>
                </c:pt>
                <c:pt idx="14">
                  <c:v>4.9400000000000001E-6</c:v>
                </c:pt>
                <c:pt idx="15">
                  <c:v>4.7079999999999996E-6</c:v>
                </c:pt>
              </c:numCache>
            </c:numRef>
          </c:yVal>
          <c:smooth val="0"/>
          <c:extLst>
            <c:ext xmlns:c16="http://schemas.microsoft.com/office/drawing/2014/chart" uri="{C3380CC4-5D6E-409C-BE32-E72D297353CC}">
              <c16:uniqueId val="{00000000-4C27-4D86-8A82-30A391DA2F3D}"/>
            </c:ext>
          </c:extLst>
        </c:ser>
        <c:dLbls>
          <c:showLegendKey val="0"/>
          <c:showVal val="0"/>
          <c:showCatName val="0"/>
          <c:showSerName val="0"/>
          <c:showPercent val="0"/>
          <c:showBubbleSize val="0"/>
        </c:dLbls>
        <c:axId val="640681920"/>
        <c:axId val="640721280"/>
      </c:scatterChart>
      <c:valAx>
        <c:axId val="6406819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Transformed</a:t>
                </a:r>
                <a:r>
                  <a:rPr lang="en-US" baseline="0"/>
                  <a:t> x value: </a:t>
                </a:r>
                <a:r>
                  <a:rPr lang="en-US"/>
                  <a:t>X</a:t>
                </a:r>
                <a:r>
                  <a:rPr lang="en-US" baseline="30000"/>
                  <a:t>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0721280"/>
        <c:crosses val="autoZero"/>
        <c:crossBetween val="midCat"/>
      </c:valAx>
      <c:valAx>
        <c:axId val="64072128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Transformed y value: Y</a:t>
                </a:r>
                <a:r>
                  <a:rPr lang="en-US" baseline="30000"/>
                  <a:t>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0681920"/>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Conditional Variance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2.626552053486151E-2"/>
          <c:y val="0.1865702479338843"/>
          <c:w val="0.94746895893027694"/>
          <c:h val="0.73767217630853998"/>
        </c:manualLayout>
      </c:layout>
      <c:scatterChart>
        <c:scatterStyle val="lineMarker"/>
        <c:varyColors val="0"/>
        <c:ser>
          <c:idx val="0"/>
          <c:order val="0"/>
          <c:spPr>
            <a:ln w="19050" cap="rnd">
              <a:solidFill>
                <a:schemeClr val="accent1"/>
              </a:solidFill>
              <a:prstDash val="sysDot"/>
              <a:round/>
            </a:ln>
            <a:effectLst/>
          </c:spPr>
          <c:marker>
            <c:symbol val="circle"/>
            <c:size val="5"/>
            <c:spPr>
              <a:solidFill>
                <a:schemeClr val="accent1"/>
              </a:solidFill>
              <a:ln w="9525">
                <a:solidFill>
                  <a:schemeClr val="accent1"/>
                </a:solidFill>
              </a:ln>
              <a:effectLst/>
            </c:spPr>
          </c:marker>
          <c:xVal>
            <c:numRef>
              <c:f>'ASV-lead'!$E$3:$E$18</c:f>
              <c:numCache>
                <c:formatCode>General</c:formatCode>
                <c:ptCount val="16"/>
                <c:pt idx="0">
                  <c:v>5.964214711729622</c:v>
                </c:pt>
                <c:pt idx="1">
                  <c:v>5.9642147117296229</c:v>
                </c:pt>
                <c:pt idx="2">
                  <c:v>5.9642147117296229</c:v>
                </c:pt>
                <c:pt idx="3">
                  <c:v>5.9642147117296229</c:v>
                </c:pt>
                <c:pt idx="4">
                  <c:v>11.857707509881422</c:v>
                </c:pt>
                <c:pt idx="5">
                  <c:v>11.857707509881422</c:v>
                </c:pt>
                <c:pt idx="6">
                  <c:v>11.857707509881422</c:v>
                </c:pt>
                <c:pt idx="7">
                  <c:v>11.857707509881422</c:v>
                </c:pt>
                <c:pt idx="8">
                  <c:v>17.68172888015717</c:v>
                </c:pt>
                <c:pt idx="9">
                  <c:v>17.68172888015717</c:v>
                </c:pt>
                <c:pt idx="10">
                  <c:v>17.68172888015717</c:v>
                </c:pt>
                <c:pt idx="11">
                  <c:v>17.68172888015717</c:v>
                </c:pt>
                <c:pt idx="12">
                  <c:v>23.437499999999996</c:v>
                </c:pt>
                <c:pt idx="13">
                  <c:v>23.4375</c:v>
                </c:pt>
                <c:pt idx="14">
                  <c:v>23.4375</c:v>
                </c:pt>
                <c:pt idx="15">
                  <c:v>23.4375</c:v>
                </c:pt>
              </c:numCache>
            </c:numRef>
          </c:xVal>
          <c:yVal>
            <c:numRef>
              <c:f>'ASV-lead'!$J$3:$J$18</c:f>
              <c:numCache>
                <c:formatCode>0.0E+00</c:formatCode>
                <c:ptCount val="16"/>
                <c:pt idx="0">
                  <c:v>1.8915333333333209E-16</c:v>
                </c:pt>
                <c:pt idx="1">
                  <c:v>1.8915333333333209E-16</c:v>
                </c:pt>
                <c:pt idx="2">
                  <c:v>1.8915333333333209E-16</c:v>
                </c:pt>
                <c:pt idx="3">
                  <c:v>1.8915333333333209E-16</c:v>
                </c:pt>
                <c:pt idx="4">
                  <c:v>1.4493958333333353E-15</c:v>
                </c:pt>
                <c:pt idx="5">
                  <c:v>1.4493958333333353E-15</c:v>
                </c:pt>
                <c:pt idx="6">
                  <c:v>1.4493958333333353E-15</c:v>
                </c:pt>
                <c:pt idx="7">
                  <c:v>1.4493958333333353E-15</c:v>
                </c:pt>
                <c:pt idx="8">
                  <c:v>7.1919366666666719E-15</c:v>
                </c:pt>
                <c:pt idx="9">
                  <c:v>7.1919366666666719E-15</c:v>
                </c:pt>
                <c:pt idx="10">
                  <c:v>7.1919366666666719E-15</c:v>
                </c:pt>
                <c:pt idx="11">
                  <c:v>7.1919366666666719E-15</c:v>
                </c:pt>
                <c:pt idx="12">
                  <c:v>1.3481446666666698E-14</c:v>
                </c:pt>
                <c:pt idx="13">
                  <c:v>1.3481446666666698E-14</c:v>
                </c:pt>
                <c:pt idx="14">
                  <c:v>1.3481446666666698E-14</c:v>
                </c:pt>
                <c:pt idx="15">
                  <c:v>1.3481446666666698E-14</c:v>
                </c:pt>
              </c:numCache>
            </c:numRef>
          </c:yVal>
          <c:smooth val="0"/>
          <c:extLst>
            <c:ext xmlns:c16="http://schemas.microsoft.com/office/drawing/2014/chart" uri="{C3380CC4-5D6E-409C-BE32-E72D297353CC}">
              <c16:uniqueId val="{00000000-7721-42E6-813E-DAB7B8CF08B9}"/>
            </c:ext>
          </c:extLst>
        </c:ser>
        <c:dLbls>
          <c:showLegendKey val="0"/>
          <c:showVal val="0"/>
          <c:showCatName val="0"/>
          <c:showSerName val="0"/>
          <c:showPercent val="0"/>
          <c:showBubbleSize val="0"/>
        </c:dLbls>
        <c:axId val="640674048"/>
        <c:axId val="640666504"/>
      </c:scatterChart>
      <c:valAx>
        <c:axId val="640674048"/>
        <c:scaling>
          <c:orientation val="minMax"/>
          <c:min val="5"/>
        </c:scaling>
        <c:delete val="1"/>
        <c:axPos val="b"/>
        <c:numFmt formatCode="General" sourceLinked="1"/>
        <c:majorTickMark val="none"/>
        <c:minorTickMark val="none"/>
        <c:tickLblPos val="nextTo"/>
        <c:crossAx val="640666504"/>
        <c:crosses val="autoZero"/>
        <c:crossBetween val="midCat"/>
      </c:valAx>
      <c:valAx>
        <c:axId val="640666504"/>
        <c:scaling>
          <c:orientation val="minMax"/>
        </c:scaling>
        <c:delete val="1"/>
        <c:axPos val="l"/>
        <c:majorGridlines>
          <c:spPr>
            <a:ln w="9525" cap="flat" cmpd="sng" algn="ctr">
              <a:solidFill>
                <a:schemeClr val="tx1">
                  <a:lumMod val="15000"/>
                  <a:lumOff val="85000"/>
                </a:schemeClr>
              </a:solidFill>
              <a:round/>
            </a:ln>
            <a:effectLst/>
          </c:spPr>
        </c:majorGridlines>
        <c:numFmt formatCode="0.0E+00" sourceLinked="1"/>
        <c:majorTickMark val="none"/>
        <c:minorTickMark val="none"/>
        <c:tickLblPos val="nextTo"/>
        <c:crossAx val="640674048"/>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Scroll" dx="26" fmlaLink="$Q$3" max="400" noThreeD="1" page="50" val="100"/>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chart" Target="../charts/chart7.xm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45720</xdr:colOff>
      <xdr:row>10</xdr:row>
      <xdr:rowOff>53340</xdr:rowOff>
    </xdr:from>
    <xdr:to>
      <xdr:col>5</xdr:col>
      <xdr:colOff>655651</xdr:colOff>
      <xdr:row>15</xdr:row>
      <xdr:rowOff>76200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5720" y="1882140"/>
          <a:ext cx="4183711" cy="937260"/>
        </a:xfrm>
        <a:prstGeom prst="rect">
          <a:avLst/>
        </a:prstGeom>
        <a:solidFill>
          <a:schemeClr val="bg1"/>
        </a:solidFill>
      </xdr:spPr>
    </xdr:pic>
    <xdr:clientData/>
  </xdr:twoCellAnchor>
  <xdr:twoCellAnchor>
    <xdr:from>
      <xdr:col>6</xdr:col>
      <xdr:colOff>7620</xdr:colOff>
      <xdr:row>0</xdr:row>
      <xdr:rowOff>38100</xdr:rowOff>
    </xdr:from>
    <xdr:to>
      <xdr:col>13</xdr:col>
      <xdr:colOff>281940</xdr:colOff>
      <xdr:row>16</xdr:row>
      <xdr:rowOff>76200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182880</xdr:colOff>
      <xdr:row>20</xdr:row>
      <xdr:rowOff>15240</xdr:rowOff>
    </xdr:from>
    <xdr:to>
      <xdr:col>5</xdr:col>
      <xdr:colOff>632460</xdr:colOff>
      <xdr:row>38</xdr:row>
      <xdr:rowOff>121920</xdr:rowOff>
    </xdr:to>
    <xdr:sp macro="" textlink="">
      <xdr:nvSpPr>
        <xdr:cNvPr id="4" name="TextBox 3">
          <a:extLst>
            <a:ext uri="{FF2B5EF4-FFF2-40B4-BE49-F238E27FC236}">
              <a16:creationId xmlns:a16="http://schemas.microsoft.com/office/drawing/2014/main" id="{99B238A0-7660-469D-A8BD-48BE68F39B11}"/>
            </a:ext>
          </a:extLst>
        </xdr:cNvPr>
        <xdr:cNvSpPr txBox="1"/>
      </xdr:nvSpPr>
      <xdr:spPr>
        <a:xfrm>
          <a:off x="182880" y="3688080"/>
          <a:ext cx="4023360" cy="33985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Objectives</a:t>
          </a:r>
        </a:p>
        <a:p>
          <a:r>
            <a:rPr lang="en-US" sz="1100"/>
            <a:t>- Illustrate the effects of variable transformations on regression analysis</a:t>
          </a:r>
        </a:p>
        <a:p>
          <a:r>
            <a:rPr lang="en-US" sz="1100"/>
            <a:t>- Describe when you might want to transform X or Y variables</a:t>
          </a:r>
        </a:p>
        <a:p>
          <a:r>
            <a:rPr lang="en-US" sz="1100"/>
            <a:t>- Explain the effects of transformation on assumptions in regression analysis</a:t>
          </a:r>
        </a:p>
        <a:p>
          <a:r>
            <a:rPr lang="en-US" sz="1100"/>
            <a:t>- More practice doing linear and nonlinear regression, and error propagation</a:t>
          </a:r>
        </a:p>
        <a:p>
          <a:endParaRPr lang="en-US" sz="1100"/>
        </a:p>
        <a:p>
          <a:r>
            <a:rPr lang="en-US" sz="1100"/>
            <a:t>Tasks</a:t>
          </a:r>
        </a:p>
        <a:p>
          <a:r>
            <a:rPr lang="en-US" sz="1100"/>
            <a:t>-</a:t>
          </a:r>
          <a:r>
            <a:rPr lang="en-US" sz="1100" baseline="0"/>
            <a:t> transform ("linearize") the data and use LINEST or OLS to obtain a best-fit line</a:t>
          </a:r>
        </a:p>
        <a:p>
          <a:r>
            <a:rPr lang="en-US" sz="1100" baseline="0"/>
            <a:t>- From the results, estimate E_a and its standard error in kJ/mol</a:t>
          </a:r>
        </a:p>
        <a:p>
          <a:r>
            <a:rPr lang="en-US" sz="1100" baseline="0"/>
            <a:t>- use SOLVER and/or the CLS-Stats Nonlinear Regression procedure to obtain estimates of E_a and its standard error from the raw (untransformed data)</a:t>
          </a:r>
        </a:p>
        <a:p>
          <a:r>
            <a:rPr lang="en-US" sz="1100" baseline="0"/>
            <a:t>- Explain which you prefer and defend your choice in terms of the assumptions of regression analysis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0</xdr:row>
      <xdr:rowOff>76200</xdr:rowOff>
    </xdr:from>
    <xdr:to>
      <xdr:col>11</xdr:col>
      <xdr:colOff>198120</xdr:colOff>
      <xdr:row>14</xdr:row>
      <xdr:rowOff>45720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266700</xdr:colOff>
      <xdr:row>0</xdr:row>
      <xdr:rowOff>83820</xdr:rowOff>
    </xdr:from>
    <xdr:to>
      <xdr:col>18</xdr:col>
      <xdr:colOff>464820</xdr:colOff>
      <xdr:row>14</xdr:row>
      <xdr:rowOff>53340</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121920</xdr:colOff>
      <xdr:row>15</xdr:row>
      <xdr:rowOff>68580</xdr:rowOff>
    </xdr:from>
    <xdr:to>
      <xdr:col>14</xdr:col>
      <xdr:colOff>38100</xdr:colOff>
      <xdr:row>20</xdr:row>
      <xdr:rowOff>144780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5113020" y="3040380"/>
          <a:ext cx="4290060"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Transformation of the X axis to linearize the data</a:t>
          </a:r>
        </a:p>
        <a:p>
          <a:endParaRPr lang="en-US" sz="1100"/>
        </a:p>
        <a:p>
          <a:r>
            <a:rPr lang="en-US" sz="1100"/>
            <a:t>Transforming the X axis to linearize the data does not cause</a:t>
          </a:r>
          <a:r>
            <a:rPr lang="en-US" sz="1100" baseline="0"/>
            <a:t> problems in most cases because you are not changing the distribution of the Y variable.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243840</xdr:colOff>
      <xdr:row>18</xdr:row>
      <xdr:rowOff>72390</xdr:rowOff>
    </xdr:from>
    <xdr:to>
      <xdr:col>9</xdr:col>
      <xdr:colOff>624840</xdr:colOff>
      <xdr:row>33</xdr:row>
      <xdr:rowOff>45720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381000</xdr:colOff>
      <xdr:row>1</xdr:row>
      <xdr:rowOff>26670</xdr:rowOff>
    </xdr:from>
    <xdr:to>
      <xdr:col>24</xdr:col>
      <xdr:colOff>182880</xdr:colOff>
      <xdr:row>10</xdr:row>
      <xdr:rowOff>91440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361950</xdr:colOff>
      <xdr:row>20</xdr:row>
      <xdr:rowOff>144780</xdr:rowOff>
    </xdr:from>
    <xdr:to>
      <xdr:col>24</xdr:col>
      <xdr:colOff>182880</xdr:colOff>
      <xdr:row>35</xdr:row>
      <xdr:rowOff>26670</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10</xdr:col>
      <xdr:colOff>76200</xdr:colOff>
      <xdr:row>4</xdr:row>
      <xdr:rowOff>91440</xdr:rowOff>
    </xdr:from>
    <xdr:to>
      <xdr:col>14</xdr:col>
      <xdr:colOff>385578</xdr:colOff>
      <xdr:row>23</xdr:row>
      <xdr:rowOff>161551</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393180" y="716280"/>
          <a:ext cx="2961138" cy="3552451"/>
        </a:xfrm>
        <a:prstGeom prst="rect">
          <a:avLst/>
        </a:prstGeom>
      </xdr:spPr>
    </xdr:pic>
    <xdr:clientData/>
  </xdr:twoCellAnchor>
  <xdr:twoCellAnchor>
    <xdr:from>
      <xdr:col>24</xdr:col>
      <xdr:colOff>480060</xdr:colOff>
      <xdr:row>1</xdr:row>
      <xdr:rowOff>22860</xdr:rowOff>
    </xdr:from>
    <xdr:to>
      <xdr:col>34</xdr:col>
      <xdr:colOff>411480</xdr:colOff>
      <xdr:row>21</xdr:row>
      <xdr:rowOff>129540</xdr:rowOff>
    </xdr:to>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15544800" y="68580"/>
          <a:ext cx="6027420" cy="3794760"/>
        </a:xfrm>
        <a:prstGeom prst="rect">
          <a:avLst/>
        </a:prstGeom>
        <a:solidFill>
          <a:schemeClr val="accent6">
            <a:lumMod val="20000"/>
            <a:lumOff val="80000"/>
          </a:schemeClr>
        </a:solidFill>
        <a:ln w="12700" cmpd="sng">
          <a:solidFill>
            <a:schemeClr val="tx1">
              <a:lumMod val="50000"/>
              <a:lumOff val="50000"/>
            </a:schemeClr>
          </a:solidFill>
        </a:ln>
        <a:effectLst>
          <a:outerShdw blurRad="50800" dist="50800" dir="5400000" algn="ctr" rotWithShape="0">
            <a:schemeClr val="bg1">
              <a:lumMod val="8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1"/>
            <a:t>Variance</a:t>
          </a:r>
          <a:r>
            <a:rPr lang="en-US" sz="1400" b="1" i="1" baseline="0"/>
            <a:t> Stabilization Through Transformation</a:t>
          </a:r>
        </a:p>
        <a:p>
          <a:endParaRPr lang="en-US" sz="1100" baseline="0"/>
        </a:p>
        <a:p>
          <a:r>
            <a:rPr lang="en-US" sz="1100" baseline="0"/>
            <a:t>One instance where we might want to transform the variable is to "stabilize the variance." This means we want to try to make the variability of the measurements to be the same for all values of Y.</a:t>
          </a:r>
        </a:p>
        <a:p>
          <a:endParaRPr lang="en-US" sz="1100" baseline="0"/>
        </a:p>
        <a:p>
          <a:r>
            <a:rPr lang="en-US" sz="1100" baseline="0"/>
            <a:t>Here we have data that do NOT have homogeneous variance (ie, they are "heteroscedastic" data). That's a problem when using OLS, which assumes homogeneous variance; it means the calc'd std errors and CIs are incorrect.</a:t>
          </a:r>
        </a:p>
        <a:p>
          <a:endParaRPr lang="en-US" sz="1100" baseline="0"/>
        </a:p>
        <a:p>
          <a:r>
            <a:rPr lang="en-US" sz="1100" b="0" i="0" baseline="0"/>
            <a:t>One</a:t>
          </a:r>
          <a:r>
            <a:rPr lang="en-US" sz="1100" baseline="0"/>
            <a:t> option to address this problem is to transform the Y values to "stablize" the variance, in other words to make it the same for all values of Y. To preserve the linearity of the system, we perform the same transformation for both Y and X.</a:t>
          </a:r>
        </a:p>
        <a:p>
          <a:endParaRPr lang="en-US" sz="1100" baseline="0"/>
        </a:p>
        <a:p>
          <a:r>
            <a:rPr lang="en-US" sz="1100" baseline="0"/>
            <a:t>A common type of transformation is a power transformation. If the variance increases with increasing value of Y (a common situation), then we move "down" the ladder to stabilize the variance. Give it a try! </a:t>
          </a:r>
          <a:r>
            <a:rPr lang="en-US" sz="1100" b="1" baseline="0"/>
            <a:t>Use the control slider </a:t>
          </a:r>
          <a:r>
            <a:rPr lang="en-US" sz="1100" baseline="0"/>
            <a:t>to change the value of n to try to stabilize the variance of the residuals in the plot.</a:t>
          </a:r>
        </a:p>
        <a:p>
          <a:endParaRPr lang="en-US" sz="1100" baseline="0"/>
        </a:p>
        <a:p>
          <a:r>
            <a:rPr lang="en-US" sz="1100" baseline="0"/>
            <a:t>Besides variance stabilization, another option is to use </a:t>
          </a:r>
          <a:r>
            <a:rPr lang="en-US" sz="1100" b="1" baseline="0"/>
            <a:t>weighted regression</a:t>
          </a:r>
          <a:r>
            <a:rPr lang="en-US" sz="1100" baseline="0"/>
            <a:t>. Weighted least-squares (WLS) regression is generally a superior option to variable transformation, </a:t>
          </a:r>
          <a:r>
            <a:rPr lang="en-US" sz="1100" i="1" baseline="0"/>
            <a:t>in my opinion</a:t>
          </a:r>
          <a:r>
            <a:rPr lang="en-US" sz="1100" baseline="0"/>
            <a:t>, unless one is trying also to fix skewness in the error distribution.</a:t>
          </a:r>
          <a:endParaRPr lang="en-US" sz="1100"/>
        </a:p>
      </xdr:txBody>
    </xdr:sp>
    <xdr:clientData/>
  </xdr:twoCellAnchor>
  <xdr:twoCellAnchor>
    <xdr:from>
      <xdr:col>0</xdr:col>
      <xdr:colOff>0</xdr:colOff>
      <xdr:row>22</xdr:row>
      <xdr:rowOff>7620</xdr:rowOff>
    </xdr:from>
    <xdr:to>
      <xdr:col>3</xdr:col>
      <xdr:colOff>198120</xdr:colOff>
      <xdr:row>35</xdr:row>
      <xdr:rowOff>167640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0" y="5494020"/>
          <a:ext cx="2026920" cy="25374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Data collected by the 2019 Chem 301 class:</a:t>
          </a:r>
          <a:r>
            <a:rPr lang="en-US" sz="1100" baseline="0"/>
            <a:t> the analysis of a set of lead calibration standards using Anodic Stripping Voltammetry (ASV)</a:t>
          </a:r>
          <a:r>
            <a:rPr lang="en-US" sz="1100"/>
            <a:t>.</a:t>
          </a:r>
        </a:p>
        <a:p>
          <a:endParaRPr lang="en-US" sz="1100"/>
        </a:p>
        <a:p>
          <a:r>
            <a:rPr lang="en-US" sz="1100"/>
            <a:t>These</a:t>
          </a:r>
          <a:r>
            <a:rPr lang="en-US" sz="1100" baseline="0"/>
            <a:t> are the calibration curve data points from all student groups. They were collected over a 2-day period. There is some clear heteroscedasticity of the data, which is to be expected since the errors in pipetting would be additive.</a:t>
          </a:r>
          <a:endParaRPr lang="en-US" sz="1100"/>
        </a:p>
      </xdr:txBody>
    </xdr:sp>
    <xdr:clientData/>
  </xdr:twoCellAnchor>
  <mc:AlternateContent xmlns:mc="http://schemas.openxmlformats.org/markup-compatibility/2006">
    <mc:Choice xmlns:a14="http://schemas.microsoft.com/office/drawing/2010/main" Requires="a14">
      <xdr:twoCellAnchor editAs="oneCell">
        <xdr:from>
          <xdr:col>14</xdr:col>
          <xdr:colOff>547688</xdr:colOff>
          <xdr:row>4</xdr:row>
          <xdr:rowOff>9525</xdr:rowOff>
        </xdr:from>
        <xdr:to>
          <xdr:col>15</xdr:col>
          <xdr:colOff>138113</xdr:colOff>
          <xdr:row>24</xdr:row>
          <xdr:rowOff>38100</xdr:rowOff>
        </xdr:to>
        <xdr:sp macro="" textlink="">
          <xdr:nvSpPr>
            <xdr:cNvPr id="14340" name="Scroll Bar 4" hidden="1">
              <a:extLst>
                <a:ext uri="{63B3BB69-23CF-44E3-9099-C40C66FF867C}">
                  <a14:compatExt spid="_x0000_s14340"/>
                </a:ext>
                <a:ext uri="{FF2B5EF4-FFF2-40B4-BE49-F238E27FC236}">
                  <a16:creationId xmlns:a16="http://schemas.microsoft.com/office/drawing/2014/main" id="{00000000-0008-0000-0200-000004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12</xdr:col>
      <xdr:colOff>289560</xdr:colOff>
      <xdr:row>1</xdr:row>
      <xdr:rowOff>30480</xdr:rowOff>
    </xdr:from>
    <xdr:to>
      <xdr:col>15</xdr:col>
      <xdr:colOff>251460</xdr:colOff>
      <xdr:row>3</xdr:row>
      <xdr:rowOff>91440</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7391400" y="76200"/>
          <a:ext cx="1790700" cy="4343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Use the control below to stabilize the variance.</a:t>
          </a:r>
        </a:p>
      </xdr:txBody>
    </xdr:sp>
    <xdr:clientData/>
  </xdr:twoCellAnchor>
  <xdr:twoCellAnchor>
    <xdr:from>
      <xdr:col>13</xdr:col>
      <xdr:colOff>575310</xdr:colOff>
      <xdr:row>3</xdr:row>
      <xdr:rowOff>91440</xdr:rowOff>
    </xdr:from>
    <xdr:to>
      <xdr:col>14</xdr:col>
      <xdr:colOff>510540</xdr:colOff>
      <xdr:row>6</xdr:row>
      <xdr:rowOff>68580</xdr:rowOff>
    </xdr:to>
    <xdr:cxnSp macro="">
      <xdr:nvCxnSpPr>
        <xdr:cNvPr id="11" name="Straight Arrow Connector 10">
          <a:extLst>
            <a:ext uri="{FF2B5EF4-FFF2-40B4-BE49-F238E27FC236}">
              <a16:creationId xmlns:a16="http://schemas.microsoft.com/office/drawing/2014/main" id="{00000000-0008-0000-0200-00000B000000}"/>
            </a:ext>
          </a:extLst>
        </xdr:cNvPr>
        <xdr:cNvCxnSpPr>
          <a:stCxn id="9" idx="2"/>
        </xdr:cNvCxnSpPr>
      </xdr:nvCxnSpPr>
      <xdr:spPr>
        <a:xfrm>
          <a:off x="8286750" y="510540"/>
          <a:ext cx="544830" cy="5257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373380</xdr:colOff>
      <xdr:row>10</xdr:row>
      <xdr:rowOff>114300</xdr:rowOff>
    </xdr:from>
    <xdr:to>
      <xdr:col>24</xdr:col>
      <xdr:colOff>205740</xdr:colOff>
      <xdr:row>20</xdr:row>
      <xdr:rowOff>129540</xdr:rowOff>
    </xdr:to>
    <xdr:graphicFrame macro="">
      <xdr:nvGraphicFramePr>
        <xdr:cNvPr id="12" name="Chart 11">
          <a:extLst>
            <a:ext uri="{FF2B5EF4-FFF2-40B4-BE49-F238E27FC236}">
              <a16:creationId xmlns:a16="http://schemas.microsoft.com/office/drawing/2014/main" id="{00000000-0008-0000-02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24</xdr:col>
      <xdr:colOff>472440</xdr:colOff>
      <xdr:row>22</xdr:row>
      <xdr:rowOff>152400</xdr:rowOff>
    </xdr:from>
    <xdr:to>
      <xdr:col>34</xdr:col>
      <xdr:colOff>411480</xdr:colOff>
      <xdr:row>37</xdr:row>
      <xdr:rowOff>106680</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15537180" y="4069080"/>
          <a:ext cx="6035040" cy="2705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b="1"/>
            <a:t>Aside: What the heck is going on with</a:t>
          </a:r>
          <a:r>
            <a:rPr lang="en-US" sz="1100" b="1" baseline="0"/>
            <a:t> this worksheet? It doesn't work like our past spreadsheets!</a:t>
          </a:r>
        </a:p>
        <a:p>
          <a:pPr algn="ctr"/>
          <a:endParaRPr lang="en-US" sz="1100" baseline="0"/>
        </a:p>
        <a:p>
          <a:pPr algn="l"/>
          <a:r>
            <a:rPr lang="en-US" sz="1100"/>
            <a:t>It is different in several ways:</a:t>
          </a:r>
        </a:p>
        <a:p>
          <a:pPr algn="l"/>
          <a:r>
            <a:rPr lang="en-US" sz="1100"/>
            <a:t>- it is (initially) locked to prevent changes from users who don't have the password to unlock the sheet</a:t>
          </a:r>
        </a:p>
        <a:p>
          <a:pPr algn="l"/>
          <a:r>
            <a:rPr lang="en-US" sz="1100"/>
            <a:t>- I have</a:t>
          </a:r>
          <a:r>
            <a:rPr lang="en-US" sz="1100" baseline="0"/>
            <a:t> turned off several visual elements (grids, column/row headers) that scream "this is a spreadsheet".</a:t>
          </a:r>
        </a:p>
        <a:p>
          <a:pPr algn="l"/>
          <a:r>
            <a:rPr lang="en-US" sz="1100" baseline="0"/>
            <a:t>- I have provided a control whereby users can change a cell, which is used to update the cell values and plots.</a:t>
          </a:r>
        </a:p>
        <a:p>
          <a:pPr algn="l"/>
          <a:endParaRPr lang="en-US" sz="1100" baseline="0"/>
        </a:p>
        <a:p>
          <a:pPr algn="l"/>
          <a:r>
            <a:rPr lang="en-US" sz="1100"/>
            <a:t>In the language of Excel/spreadsheets, this worksheet is a </a:t>
          </a:r>
          <a:r>
            <a:rPr lang="en-US" sz="1100" b="1" i="1"/>
            <a:t>dashboard</a:t>
          </a:r>
          <a:r>
            <a:rPr lang="en-US" sz="1100" b="0" i="0"/>
            <a:t> that provides a largely</a:t>
          </a:r>
          <a:r>
            <a:rPr lang="en-US" sz="1100" b="0" i="0" baseline="0"/>
            <a:t> visual interface to manipulate data and communicate results. One of the strengths of Excel is that creating dashboards is not really that difficult and doesn't require "real programming." You already posses 95% of the knowledge you would need; the most difficult concepts are things like the calculation of conditional statistics and using array formulas, which you already know. I could teach you in 10 minutes to get the rest of the way to creating something like this.</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4829B46-DC75-4083-85E6-A65E47C66A60}" name="Kinetics" displayName="Kinetics" ref="A1:B10" totalsRowShown="0" headerRowDxfId="10">
  <autoFilter ref="A1:B10" xr:uid="{41831B07-5DB7-44E7-89FF-85A9F9EDC032}">
    <filterColumn colId="0" hiddenButton="1"/>
    <filterColumn colId="1" hiddenButton="1"/>
  </autoFilter>
  <tableColumns count="2">
    <tableColumn id="1" xr3:uid="{873B9CAD-028E-4F21-B41F-515C236E9566}" name="T" dataDxfId="9"/>
    <tableColumn id="2" xr3:uid="{E86CA7C8-3DA4-4E60-B0FA-B3DB6176A48A}" name="k" dataDxfId="8"/>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AB175A9-F528-4591-B795-424BF23DAF91}" name="Table3" displayName="Table3" ref="E2:J18" totalsRowShown="0" headerRowDxfId="7" dataDxfId="6">
  <autoFilter ref="E2:J18" xr:uid="{C691E34F-AD45-4425-AE8F-E2C34E8A1417}">
    <filterColumn colId="0" hiddenButton="1"/>
    <filterColumn colId="1" hiddenButton="1"/>
    <filterColumn colId="2" hiddenButton="1"/>
    <filterColumn colId="3" hiddenButton="1"/>
    <filterColumn colId="4" hiddenButton="1"/>
    <filterColumn colId="5" hiddenButton="1"/>
  </autoFilter>
  <sortState xmlns:xlrd2="http://schemas.microsoft.com/office/spreadsheetml/2017/richdata2" ref="E3:J18">
    <sortCondition ref="E2:E18"/>
  </sortState>
  <tableColumns count="6">
    <tableColumn id="1" xr3:uid="{1C51DAB9-01FD-4F6C-B7CC-DD8FE670F39C}" name="Conc" dataDxfId="5"/>
    <tableColumn id="2" xr3:uid="{17A1B3FC-60C9-4DC7-8D63-C1D594412671}" name="Signal" dataDxfId="4"/>
    <tableColumn id="3" xr3:uid="{FF0231FB-D024-4BD8-8383-10CFB8F43B9C}" name="Xn" dataDxfId="3">
      <calculatedColumnFormula>IF(N&lt;&gt;0,Table3[[#This Row],[Conc]]^N,LOG(Table3[[#This Row],[Conc]]))</calculatedColumnFormula>
    </tableColumn>
    <tableColumn id="4" xr3:uid="{0474B8F4-9DD0-4BE6-BC76-9647F919AE4C}" name="Yn" dataDxfId="2">
      <calculatedColumnFormula>IF(N&lt;&gt;0,Table3[[#This Row],[Signal]]^N,LOG(Table3[[#This Row],[Signal]]))</calculatedColumnFormula>
    </tableColumn>
    <tableColumn id="6" xr3:uid="{7F29D469-61BC-4568-86A6-AD30AFA3DD9B}" name="resids" dataDxfId="1">
      <calculatedColumnFormula>Table3[[#This Row],[Yn]]-$K$4*Table3[[#This Row],[Xn]]-$K$3</calculatedColumnFormula>
    </tableColumn>
    <tableColumn id="7" xr3:uid="{2A90A108-4C54-4B1E-A1BC-4011E9221A71}" name="Cond Var" dataDxfId="0">
      <calculatedColumnFormula array="1">_xlfn.VAR.S(IF(Table3[Conc]=Table3[[#This Row],[Conc]],Table3[Yn]))</calculatedColumnFormula>
    </tableColumn>
  </tableColumns>
  <tableStyleInfo name="TableStyleLight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table" Target="../tables/table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61B97-F782-4C79-BD33-71EF02CB574F}">
  <sheetPr codeName="Sheet2"/>
  <dimension ref="A1:L19"/>
  <sheetViews>
    <sheetView tabSelected="1" workbookViewId="0">
      <selection activeCell="H23" sqref="H23"/>
    </sheetView>
  </sheetViews>
  <sheetFormatPr defaultRowHeight="14.25" x14ac:dyDescent="0.45"/>
  <cols>
    <col min="1" max="1" width="10.19921875" bestFit="1" customWidth="1"/>
    <col min="2" max="2" width="9.19921875" bestFit="1" customWidth="1"/>
    <col min="3" max="3" width="11.53125" bestFit="1" customWidth="1"/>
    <col min="5" max="5" width="12.19921875" bestFit="1" customWidth="1"/>
    <col min="6" max="6" width="12.19921875" customWidth="1"/>
    <col min="7" max="7" width="11.53125" bestFit="1" customWidth="1"/>
    <col min="8" max="8" width="9.86328125" customWidth="1"/>
    <col min="13" max="13" width="12" bestFit="1" customWidth="1"/>
  </cols>
  <sheetData>
    <row r="1" spans="1:2" x14ac:dyDescent="0.45">
      <c r="A1" s="1" t="s">
        <v>0</v>
      </c>
      <c r="B1" s="1" t="s">
        <v>1</v>
      </c>
    </row>
    <row r="2" spans="1:2" x14ac:dyDescent="0.45">
      <c r="A2" s="2">
        <v>556</v>
      </c>
      <c r="B2" s="3">
        <v>3.5199999999999998E-7</v>
      </c>
    </row>
    <row r="3" spans="1:2" x14ac:dyDescent="0.45">
      <c r="A3" s="2">
        <v>575</v>
      </c>
      <c r="B3" s="3">
        <v>1.22E-6</v>
      </c>
    </row>
    <row r="4" spans="1:2" x14ac:dyDescent="0.45">
      <c r="A4" s="2">
        <v>629</v>
      </c>
      <c r="B4" s="3">
        <v>3.0199999999999999E-5</v>
      </c>
    </row>
    <row r="5" spans="1:2" x14ac:dyDescent="0.45">
      <c r="A5" s="2">
        <v>647</v>
      </c>
      <c r="B5" s="3">
        <v>8.5900000000000001E-5</v>
      </c>
    </row>
    <row r="6" spans="1:2" x14ac:dyDescent="0.45">
      <c r="A6" s="2">
        <v>666</v>
      </c>
      <c r="B6" s="3">
        <v>2.1900000000000001E-4</v>
      </c>
    </row>
    <row r="7" spans="1:2" x14ac:dyDescent="0.45">
      <c r="A7" s="2">
        <v>683</v>
      </c>
      <c r="B7" s="3">
        <v>5.1199999999999998E-4</v>
      </c>
    </row>
    <row r="8" spans="1:2" x14ac:dyDescent="0.45">
      <c r="A8" s="2">
        <v>700</v>
      </c>
      <c r="B8" s="3">
        <v>1.16E-3</v>
      </c>
    </row>
    <row r="9" spans="1:2" x14ac:dyDescent="0.45">
      <c r="A9" s="2">
        <v>716</v>
      </c>
      <c r="B9" s="3">
        <v>2.5000000000000001E-3</v>
      </c>
    </row>
    <row r="10" spans="1:2" x14ac:dyDescent="0.45">
      <c r="A10" s="2">
        <v>781</v>
      </c>
      <c r="B10" s="3">
        <v>3.95E-2</v>
      </c>
    </row>
    <row r="17" spans="1:12" x14ac:dyDescent="0.45">
      <c r="A17" t="s">
        <v>2</v>
      </c>
      <c r="B17">
        <v>8.3144626181532395</v>
      </c>
      <c r="C17" t="s">
        <v>17</v>
      </c>
    </row>
    <row r="18" spans="1:12" ht="14.65" thickBot="1" x14ac:dyDescent="0.5"/>
    <row r="19" spans="1:12" ht="14.65" thickBot="1" x14ac:dyDescent="0.5">
      <c r="B19" s="24" t="s">
        <v>4</v>
      </c>
      <c r="C19" s="25"/>
      <c r="D19" s="25"/>
      <c r="E19" s="26"/>
      <c r="G19" s="24" t="s">
        <v>3</v>
      </c>
      <c r="H19" s="25"/>
      <c r="I19" s="25"/>
      <c r="J19" s="25"/>
      <c r="K19" s="25"/>
      <c r="L19" s="26"/>
    </row>
  </sheetData>
  <mergeCells count="2">
    <mergeCell ref="G19:L19"/>
    <mergeCell ref="B19:E19"/>
  </mergeCells>
  <pageMargins left="0.7" right="0.7" top="0.75" bottom="0.75" header="0.3" footer="0.3"/>
  <pageSetup orientation="portrait"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6A46F-BC39-4413-9536-0661522E3A60}">
  <dimension ref="A1:I10"/>
  <sheetViews>
    <sheetView workbookViewId="0"/>
  </sheetViews>
  <sheetFormatPr defaultColWidth="9.1328125" defaultRowHeight="15.75" x14ac:dyDescent="0.5"/>
  <cols>
    <col min="1" max="3" width="12.1328125" style="6" customWidth="1"/>
    <col min="4" max="16384" width="9.1328125" style="6"/>
  </cols>
  <sheetData>
    <row r="1" spans="1:9" x14ac:dyDescent="0.5">
      <c r="A1" s="4" t="s">
        <v>5</v>
      </c>
      <c r="B1" s="5" t="s">
        <v>6</v>
      </c>
      <c r="C1" s="5" t="s">
        <v>7</v>
      </c>
    </row>
    <row r="2" spans="1:9" x14ac:dyDescent="0.5">
      <c r="A2" s="7">
        <v>1</v>
      </c>
      <c r="B2" s="8">
        <f t="shared" ref="B2:B7" si="0">LOG(A2)</f>
        <v>0</v>
      </c>
      <c r="C2" s="7">
        <v>68</v>
      </c>
    </row>
    <row r="3" spans="1:9" x14ac:dyDescent="0.5">
      <c r="A3" s="7">
        <v>10</v>
      </c>
      <c r="B3" s="8">
        <f t="shared" si="0"/>
        <v>1</v>
      </c>
      <c r="C3" s="7">
        <v>11</v>
      </c>
    </row>
    <row r="4" spans="1:9" x14ac:dyDescent="0.5">
      <c r="A4" s="7">
        <v>20</v>
      </c>
      <c r="B4" s="8">
        <f t="shared" si="0"/>
        <v>1.3010299956639813</v>
      </c>
      <c r="C4" s="7">
        <v>-7</v>
      </c>
    </row>
    <row r="5" spans="1:9" x14ac:dyDescent="0.5">
      <c r="A5" s="7">
        <v>30</v>
      </c>
      <c r="B5" s="8">
        <f t="shared" si="0"/>
        <v>1.4771212547196624</v>
      </c>
      <c r="C5" s="7">
        <v>-17</v>
      </c>
    </row>
    <row r="6" spans="1:9" x14ac:dyDescent="0.5">
      <c r="A6" s="7">
        <v>40</v>
      </c>
      <c r="B6" s="8">
        <f t="shared" si="0"/>
        <v>1.6020599913279623</v>
      </c>
      <c r="C6" s="7">
        <v>-24</v>
      </c>
    </row>
    <row r="7" spans="1:9" x14ac:dyDescent="0.5">
      <c r="A7" s="7">
        <v>50</v>
      </c>
      <c r="B7" s="8">
        <f t="shared" si="0"/>
        <v>1.6989700043360187</v>
      </c>
      <c r="C7" s="7">
        <v>-30</v>
      </c>
    </row>
    <row r="9" spans="1:9" x14ac:dyDescent="0.5">
      <c r="G9" s="7"/>
      <c r="H9" s="10"/>
      <c r="I9" s="10"/>
    </row>
    <row r="10" spans="1:9" x14ac:dyDescent="0.5">
      <c r="H10" s="9"/>
      <c r="I10" s="9"/>
    </row>
  </sheetData>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53EDF-599B-442F-9461-F0DA7E573CEC}">
  <dimension ref="A1:Q26"/>
  <sheetViews>
    <sheetView showGridLines="0" showRowColHeaders="0" workbookViewId="0">
      <selection activeCell="A2" sqref="A2"/>
    </sheetView>
  </sheetViews>
  <sheetFormatPr defaultRowHeight="14.25" x14ac:dyDescent="0.45"/>
  <cols>
    <col min="2" max="2" width="10.53125" bestFit="1" customWidth="1"/>
    <col min="8" max="8" width="11" bestFit="1" customWidth="1"/>
    <col min="9" max="10" width="9.46484375" customWidth="1"/>
    <col min="11" max="11" width="12" bestFit="1" customWidth="1"/>
  </cols>
  <sheetData>
    <row r="1" spans="1:17" ht="3.6" customHeight="1" thickBot="1" x14ac:dyDescent="0.5"/>
    <row r="2" spans="1:17" ht="16.149999999999999" thickBot="1" x14ac:dyDescent="0.5">
      <c r="A2" s="1" t="s">
        <v>8</v>
      </c>
      <c r="B2" s="1" t="s">
        <v>18</v>
      </c>
      <c r="C2" s="1" t="s">
        <v>19</v>
      </c>
      <c r="E2" s="2" t="s">
        <v>5</v>
      </c>
      <c r="F2" s="2" t="s">
        <v>9</v>
      </c>
      <c r="G2" s="12" t="s">
        <v>14</v>
      </c>
      <c r="H2" s="13" t="s">
        <v>15</v>
      </c>
      <c r="I2" s="2" t="s">
        <v>11</v>
      </c>
      <c r="J2" s="2" t="s">
        <v>16</v>
      </c>
      <c r="K2" s="21">
        <f>-Q3/100+2</f>
        <v>1</v>
      </c>
      <c r="L2" s="11" t="s">
        <v>10</v>
      </c>
    </row>
    <row r="3" spans="1:17" x14ac:dyDescent="0.45">
      <c r="A3" s="2">
        <v>1</v>
      </c>
      <c r="B3" s="19">
        <v>5.964214711729622</v>
      </c>
      <c r="C3" s="2">
        <v>1.2819E-6</v>
      </c>
      <c r="E3" s="2">
        <v>5.964214711729622</v>
      </c>
      <c r="F3" s="2">
        <v>1.2819E-6</v>
      </c>
      <c r="G3" s="16">
        <f>IF(N&lt;&gt;0,Table3[[#This Row],[Conc]]^N,LOG(Table3[[#This Row],[Conc]]))</f>
        <v>5.964214711729622</v>
      </c>
      <c r="H3" s="14">
        <f>IF(N&lt;&gt;0,Table3[[#This Row],[Signal]]^N,LOG(Table3[[#This Row],[Signal]]))</f>
        <v>1.2819E-6</v>
      </c>
      <c r="I3" s="18">
        <f>Table3[[#This Row],[Yn]]-$K$4*Table3[[#This Row],[Xn]]-$K$3</f>
        <v>2.1653752707511682E-8</v>
      </c>
      <c r="J3" s="18">
        <f t="array" ref="J3">_xlfn.VAR.S(IF(Table3[Conc]=Table3[[#This Row],[Conc]],Table3[Yn]))</f>
        <v>1.8915333333333209E-16</v>
      </c>
      <c r="K3" s="22">
        <f>INTERCEPT(Table3[Yn],Table3[Xn])</f>
        <v>6.112506079545668E-8</v>
      </c>
      <c r="L3" s="23" t="s">
        <v>12</v>
      </c>
      <c r="Q3" s="20">
        <v>100</v>
      </c>
    </row>
    <row r="4" spans="1:17" x14ac:dyDescent="0.45">
      <c r="A4" s="2">
        <v>1</v>
      </c>
      <c r="B4" s="19">
        <v>11.857707509881422</v>
      </c>
      <c r="C4" s="2">
        <v>2.4200999999999999E-6</v>
      </c>
      <c r="E4" s="2">
        <v>5.9642147117296229</v>
      </c>
      <c r="F4" s="2">
        <v>1.2567E-6</v>
      </c>
      <c r="G4" s="16">
        <f>IF(N&lt;&gt;0,Table3[[#This Row],[Conc]]^N,LOG(Table3[[#This Row],[Conc]]))</f>
        <v>5.9642147117296229</v>
      </c>
      <c r="H4" s="14">
        <f>IF(N&lt;&gt;0,Table3[[#This Row],[Signal]]^N,LOG(Table3[[#This Row],[Signal]]))</f>
        <v>1.2567E-6</v>
      </c>
      <c r="I4" s="18">
        <f>Table3[[#This Row],[Yn]]-$K$4*Table3[[#This Row],[Xn]]-$K$3</f>
        <v>-3.5462472924883052E-9</v>
      </c>
      <c r="J4" s="18">
        <f t="array" ref="J4">_xlfn.VAR.S(IF(Table3[Conc]=Table3[[#This Row],[Conc]],Table3[Yn]))</f>
        <v>1.8915333333333209E-16</v>
      </c>
      <c r="K4" s="22">
        <f>SLOPE(Table3[Yn],Table3[Xn])</f>
        <v>2.0105265226933562E-7</v>
      </c>
      <c r="L4" s="23" t="s">
        <v>13</v>
      </c>
    </row>
    <row r="5" spans="1:17" x14ac:dyDescent="0.45">
      <c r="A5" s="2">
        <v>1</v>
      </c>
      <c r="B5" s="19">
        <v>17.68172888015717</v>
      </c>
      <c r="C5" s="2">
        <v>3.6797000000000001E-6</v>
      </c>
      <c r="E5" s="2">
        <v>5.9642147117296229</v>
      </c>
      <c r="F5" s="2">
        <v>1.2500000000000001E-6</v>
      </c>
      <c r="G5" s="16">
        <f>IF(N&lt;&gt;0,Table3[[#This Row],[Conc]]^N,LOG(Table3[[#This Row],[Conc]]))</f>
        <v>5.9642147117296229</v>
      </c>
      <c r="H5" s="14">
        <f>IF(N&lt;&gt;0,Table3[[#This Row],[Signal]]^N,LOG(Table3[[#This Row],[Signal]]))</f>
        <v>1.2500000000000001E-6</v>
      </c>
      <c r="I5" s="18">
        <f>Table3[[#This Row],[Yn]]-$K$4*Table3[[#This Row],[Xn]]-$K$3</f>
        <v>-1.0246247292488173E-8</v>
      </c>
      <c r="J5" s="18">
        <f t="array" ref="J5">_xlfn.VAR.S(IF(Table3[Conc]=Table3[[#This Row],[Conc]],Table3[Yn]))</f>
        <v>1.8915333333333209E-16</v>
      </c>
      <c r="K5" s="2"/>
    </row>
    <row r="6" spans="1:17" x14ac:dyDescent="0.45">
      <c r="A6" s="2">
        <v>1</v>
      </c>
      <c r="B6" s="19">
        <v>23.437499999999996</v>
      </c>
      <c r="C6" s="2">
        <v>4.7941000000000004E-6</v>
      </c>
      <c r="E6" s="2">
        <v>5.9642147117296229</v>
      </c>
      <c r="F6" s="2">
        <v>1.2613999999999999E-6</v>
      </c>
      <c r="G6" s="16">
        <f>IF(N&lt;&gt;0,Table3[[#This Row],[Conc]]^N,LOG(Table3[[#This Row],[Conc]]))</f>
        <v>5.9642147117296229</v>
      </c>
      <c r="H6" s="14">
        <f>IF(N&lt;&gt;0,Table3[[#This Row],[Signal]]^N,LOG(Table3[[#This Row],[Signal]]))</f>
        <v>1.2613999999999999E-6</v>
      </c>
      <c r="I6" s="18">
        <f>Table3[[#This Row],[Yn]]-$K$4*Table3[[#This Row],[Xn]]-$K$3</f>
        <v>1.1537527075116244E-9</v>
      </c>
      <c r="J6" s="18">
        <f t="array" ref="J6">_xlfn.VAR.S(IF(Table3[Conc]=Table3[[#This Row],[Conc]],Table3[Yn]))</f>
        <v>1.8915333333333209E-16</v>
      </c>
      <c r="K6" s="2"/>
    </row>
    <row r="7" spans="1:17" x14ac:dyDescent="0.45">
      <c r="A7" s="2">
        <v>2</v>
      </c>
      <c r="B7" s="19">
        <v>0</v>
      </c>
      <c r="C7" s="2">
        <v>3.4484863281250077E-9</v>
      </c>
      <c r="E7" s="2">
        <v>11.857707509881422</v>
      </c>
      <c r="F7" s="2">
        <v>2.4200999999999999E-6</v>
      </c>
      <c r="G7" s="16">
        <f>IF(N&lt;&gt;0,Table3[[#This Row],[Conc]]^N,LOG(Table3[[#This Row],[Conc]]))</f>
        <v>11.857707509881422</v>
      </c>
      <c r="H7" s="14">
        <f>IF(N&lt;&gt;0,Table3[[#This Row],[Signal]]^N,LOG(Table3[[#This Row],[Signal]]))</f>
        <v>2.4200999999999999E-6</v>
      </c>
      <c r="I7" s="18">
        <f>Table3[[#This Row],[Yn]]-$K$4*Table3[[#This Row],[Xn]]-$K$3</f>
        <v>-2.5048605491135747E-8</v>
      </c>
      <c r="J7" s="18">
        <f t="array" ref="J7">_xlfn.VAR.S(IF(Table3[Conc]=Table3[[#This Row],[Conc]],Table3[Yn]))</f>
        <v>1.4493958333333353E-15</v>
      </c>
      <c r="K7" s="2"/>
    </row>
    <row r="8" spans="1:17" x14ac:dyDescent="0.45">
      <c r="A8" s="2">
        <v>2</v>
      </c>
      <c r="B8" s="19">
        <v>5.9642147117296229</v>
      </c>
      <c r="C8" s="2">
        <v>1.2567E-6</v>
      </c>
      <c r="E8" s="2">
        <v>11.857707509881422</v>
      </c>
      <c r="F8" s="2">
        <v>2.4127000000000002E-6</v>
      </c>
      <c r="G8" s="16">
        <f>IF(N&lt;&gt;0,Table3[[#This Row],[Conc]]^N,LOG(Table3[[#This Row],[Conc]]))</f>
        <v>11.857707509881422</v>
      </c>
      <c r="H8" s="14">
        <f>IF(N&lt;&gt;0,Table3[[#This Row],[Signal]]^N,LOG(Table3[[#This Row],[Signal]]))</f>
        <v>2.4127000000000002E-6</v>
      </c>
      <c r="I8" s="18">
        <f>Table3[[#This Row],[Yn]]-$K$4*Table3[[#This Row],[Xn]]-$K$3</f>
        <v>-3.2448605491135456E-8</v>
      </c>
      <c r="J8" s="18">
        <f t="array" ref="J8">_xlfn.VAR.S(IF(Table3[Conc]=Table3[[#This Row],[Conc]],Table3[Yn]))</f>
        <v>1.4493958333333353E-15</v>
      </c>
      <c r="K8" s="2"/>
    </row>
    <row r="9" spans="1:17" x14ac:dyDescent="0.45">
      <c r="A9" s="2">
        <v>2</v>
      </c>
      <c r="B9" s="19">
        <v>11.857707509881422</v>
      </c>
      <c r="C9" s="2">
        <v>2.4127000000000002E-6</v>
      </c>
      <c r="E9" s="2">
        <v>11.857707509881422</v>
      </c>
      <c r="F9" s="2">
        <v>2.4700000000000001E-6</v>
      </c>
      <c r="G9" s="16">
        <f>IF(N&lt;&gt;0,Table3[[#This Row],[Conc]]^N,LOG(Table3[[#This Row],[Conc]]))</f>
        <v>11.857707509881422</v>
      </c>
      <c r="H9" s="14">
        <f>IF(N&lt;&gt;0,Table3[[#This Row],[Signal]]^N,LOG(Table3[[#This Row],[Signal]]))</f>
        <v>2.4700000000000001E-6</v>
      </c>
      <c r="I9" s="18">
        <f>Table3[[#This Row],[Yn]]-$K$4*Table3[[#This Row],[Xn]]-$K$3</f>
        <v>2.4851394508864402E-8</v>
      </c>
      <c r="J9" s="18">
        <f t="array" ref="J9">_xlfn.VAR.S(IF(Table3[Conc]=Table3[[#This Row],[Conc]],Table3[Yn]))</f>
        <v>1.4493958333333353E-15</v>
      </c>
      <c r="K9" s="2"/>
    </row>
    <row r="10" spans="1:17" x14ac:dyDescent="0.45">
      <c r="A10" s="2">
        <v>2</v>
      </c>
      <c r="B10" s="19">
        <v>17.68172888015717</v>
      </c>
      <c r="C10" s="2">
        <v>3.6075000000000002E-6</v>
      </c>
      <c r="E10" s="2">
        <v>11.857707509881422</v>
      </c>
      <c r="F10" s="2">
        <v>2.4909000000000002E-6</v>
      </c>
      <c r="G10" s="16">
        <f>IF(N&lt;&gt;0,Table3[[#This Row],[Conc]]^N,LOG(Table3[[#This Row],[Conc]]))</f>
        <v>11.857707509881422</v>
      </c>
      <c r="H10" s="14">
        <f>IF(N&lt;&gt;0,Table3[[#This Row],[Signal]]^N,LOG(Table3[[#This Row],[Signal]]))</f>
        <v>2.4909000000000002E-6</v>
      </c>
      <c r="I10" s="18">
        <f>Table3[[#This Row],[Yn]]-$K$4*Table3[[#This Row],[Xn]]-$K$3</f>
        <v>4.575139450886449E-8</v>
      </c>
      <c r="J10" s="18">
        <f t="array" ref="J10">_xlfn.VAR.S(IF(Table3[Conc]=Table3[[#This Row],[Conc]],Table3[Yn]))</f>
        <v>1.4493958333333353E-15</v>
      </c>
      <c r="K10" s="2"/>
    </row>
    <row r="11" spans="1:17" x14ac:dyDescent="0.45">
      <c r="A11" s="2">
        <v>2</v>
      </c>
      <c r="B11" s="19">
        <v>23.4375</v>
      </c>
      <c r="C11" s="2">
        <v>4.6827000000000001E-6</v>
      </c>
      <c r="E11" s="2">
        <v>17.68172888015717</v>
      </c>
      <c r="F11" s="2">
        <v>3.6797000000000001E-6</v>
      </c>
      <c r="G11" s="16">
        <f>IF(N&lt;&gt;0,Table3[[#This Row],[Conc]]^N,LOG(Table3[[#This Row],[Conc]]))</f>
        <v>17.68172888015717</v>
      </c>
      <c r="H11" s="14">
        <f>IF(N&lt;&gt;0,Table3[[#This Row],[Signal]]^N,LOG(Table3[[#This Row],[Signal]]))</f>
        <v>3.6797000000000001E-6</v>
      </c>
      <c r="I11" s="18">
        <f>Table3[[#This Row],[Yn]]-$K$4*Table3[[#This Row],[Xn]]-$K$3</f>
        <v>6.3616451141634682E-8</v>
      </c>
      <c r="J11" s="18">
        <f t="array" ref="J11">_xlfn.VAR.S(IF(Table3[Conc]=Table3[[#This Row],[Conc]],Table3[Yn]))</f>
        <v>7.1919366666666719E-15</v>
      </c>
      <c r="K11" s="2"/>
    </row>
    <row r="12" spans="1:17" x14ac:dyDescent="0.45">
      <c r="A12" s="2">
        <v>3</v>
      </c>
      <c r="B12" s="19">
        <v>0</v>
      </c>
      <c r="C12" s="2">
        <v>2.746582031249994E-9</v>
      </c>
      <c r="E12" s="2">
        <v>17.68172888015717</v>
      </c>
      <c r="F12" s="2">
        <v>3.6075000000000002E-6</v>
      </c>
      <c r="G12" s="16">
        <f>IF(N&lt;&gt;0,Table3[[#This Row],[Conc]]^N,LOG(Table3[[#This Row],[Conc]]))</f>
        <v>17.68172888015717</v>
      </c>
      <c r="H12" s="14">
        <f>IF(N&lt;&gt;0,Table3[[#This Row],[Signal]]^N,LOG(Table3[[#This Row],[Signal]]))</f>
        <v>3.6075000000000002E-6</v>
      </c>
      <c r="I12" s="18">
        <f>Table3[[#This Row],[Yn]]-$K$4*Table3[[#This Row],[Xn]]-$K$3</f>
        <v>-8.5835488583652364E-9</v>
      </c>
      <c r="J12" s="18">
        <f t="array" ref="J12">_xlfn.VAR.S(IF(Table3[Conc]=Table3[[#This Row],[Conc]],Table3[Yn]))</f>
        <v>7.1919366666666719E-15</v>
      </c>
      <c r="K12" s="2"/>
    </row>
    <row r="13" spans="1:17" x14ac:dyDescent="0.45">
      <c r="A13" s="2">
        <v>3</v>
      </c>
      <c r="B13" s="19">
        <v>5.9642147117296229</v>
      </c>
      <c r="C13" s="2">
        <v>1.2500000000000001E-6</v>
      </c>
      <c r="E13" s="2">
        <v>17.68172888015717</v>
      </c>
      <c r="F13" s="2">
        <v>3.6399999999999999E-6</v>
      </c>
      <c r="G13" s="16">
        <f>IF(N&lt;&gt;0,Table3[[#This Row],[Conc]]^N,LOG(Table3[[#This Row],[Conc]]))</f>
        <v>17.68172888015717</v>
      </c>
      <c r="H13" s="14">
        <f>IF(N&lt;&gt;0,Table3[[#This Row],[Signal]]^N,LOG(Table3[[#This Row],[Signal]]))</f>
        <v>3.6399999999999999E-6</v>
      </c>
      <c r="I13" s="18">
        <f>Table3[[#This Row],[Yn]]-$K$4*Table3[[#This Row],[Xn]]-$K$3</f>
        <v>2.3916451141634452E-8</v>
      </c>
      <c r="J13" s="18">
        <f t="array" ref="J13">_xlfn.VAR.S(IF(Table3[Conc]=Table3[[#This Row],[Conc]],Table3[Yn]))</f>
        <v>7.1919366666666719E-15</v>
      </c>
      <c r="K13" s="2"/>
    </row>
    <row r="14" spans="1:17" x14ac:dyDescent="0.45">
      <c r="A14" s="2">
        <v>3</v>
      </c>
      <c r="B14" s="19">
        <v>11.857707509881422</v>
      </c>
      <c r="C14" s="2">
        <v>2.4700000000000001E-6</v>
      </c>
      <c r="E14" s="2">
        <v>17.68172888015717</v>
      </c>
      <c r="F14" s="2">
        <v>3.4834E-6</v>
      </c>
      <c r="G14" s="16">
        <f>IF(N&lt;&gt;0,Table3[[#This Row],[Conc]]^N,LOG(Table3[[#This Row],[Conc]]))</f>
        <v>17.68172888015717</v>
      </c>
      <c r="H14" s="14">
        <f>IF(N&lt;&gt;0,Table3[[#This Row],[Signal]]^N,LOG(Table3[[#This Row],[Signal]]))</f>
        <v>3.4834E-6</v>
      </c>
      <c r="I14" s="18">
        <f>Table3[[#This Row],[Yn]]-$K$4*Table3[[#This Row],[Xn]]-$K$3</f>
        <v>-1.3268354885836545E-7</v>
      </c>
      <c r="J14" s="18">
        <f t="array" ref="J14">_xlfn.VAR.S(IF(Table3[Conc]=Table3[[#This Row],[Conc]],Table3[Yn]))</f>
        <v>7.1919366666666719E-15</v>
      </c>
      <c r="K14" s="2"/>
    </row>
    <row r="15" spans="1:17" x14ac:dyDescent="0.45">
      <c r="A15" s="2">
        <v>3</v>
      </c>
      <c r="B15" s="19">
        <v>17.68172888015717</v>
      </c>
      <c r="C15" s="2">
        <v>3.6399999999999999E-6</v>
      </c>
      <c r="E15" s="2">
        <v>23.437499999999996</v>
      </c>
      <c r="F15" s="2">
        <v>4.7941000000000004E-6</v>
      </c>
      <c r="G15" s="16">
        <f>IF(N&lt;&gt;0,Table3[[#This Row],[Conc]]^N,LOG(Table3[[#This Row],[Conc]]))</f>
        <v>23.437499999999996</v>
      </c>
      <c r="H15" s="14">
        <f>IF(N&lt;&gt;0,Table3[[#This Row],[Signal]]^N,LOG(Table3[[#This Row],[Signal]]))</f>
        <v>4.7941000000000004E-6</v>
      </c>
      <c r="I15" s="18">
        <f>Table3[[#This Row],[Yn]]-$K$4*Table3[[#This Row],[Xn]]-$K$3</f>
        <v>2.0803401641991076E-8</v>
      </c>
      <c r="J15" s="18">
        <f t="array" ref="J15">_xlfn.VAR.S(IF(Table3[Conc]=Table3[[#This Row],[Conc]],Table3[Yn]))</f>
        <v>1.3481446666666698E-14</v>
      </c>
      <c r="K15" s="2"/>
    </row>
    <row r="16" spans="1:17" x14ac:dyDescent="0.45">
      <c r="A16" s="2">
        <v>3</v>
      </c>
      <c r="B16" s="19">
        <v>23.4375</v>
      </c>
      <c r="C16" s="2">
        <v>4.9400000000000001E-6</v>
      </c>
      <c r="E16" s="2">
        <v>23.4375</v>
      </c>
      <c r="F16" s="2">
        <v>4.6827000000000001E-6</v>
      </c>
      <c r="G16" s="16">
        <f>IF(N&lt;&gt;0,Table3[[#This Row],[Conc]]^N,LOG(Table3[[#This Row],[Conc]]))</f>
        <v>23.4375</v>
      </c>
      <c r="H16" s="14">
        <f>IF(N&lt;&gt;0,Table3[[#This Row],[Signal]]^N,LOG(Table3[[#This Row],[Signal]]))</f>
        <v>4.6827000000000001E-6</v>
      </c>
      <c r="I16" s="18">
        <f>Table3[[#This Row],[Yn]]-$K$4*Table3[[#This Row],[Xn]]-$K$3</f>
        <v>-9.0596598358010094E-8</v>
      </c>
      <c r="J16" s="18">
        <f t="array" ref="J16">_xlfn.VAR.S(IF(Table3[Conc]=Table3[[#This Row],[Conc]],Table3[Yn]))</f>
        <v>1.3481446666666698E-14</v>
      </c>
      <c r="K16" s="2"/>
    </row>
    <row r="17" spans="1:11" x14ac:dyDescent="0.45">
      <c r="A17" s="2">
        <v>4</v>
      </c>
      <c r="B17" s="19">
        <v>0</v>
      </c>
      <c r="C17" s="2">
        <v>1.0253906249999985E-8</v>
      </c>
      <c r="E17" s="2">
        <v>23.4375</v>
      </c>
      <c r="F17" s="2">
        <v>4.9400000000000001E-6</v>
      </c>
      <c r="G17" s="16">
        <f>IF(N&lt;&gt;0,Table3[[#This Row],[Conc]]^N,LOG(Table3[[#This Row],[Conc]]))</f>
        <v>23.4375</v>
      </c>
      <c r="H17" s="14">
        <f>IF(N&lt;&gt;0,Table3[[#This Row],[Signal]]^N,LOG(Table3[[#This Row],[Signal]]))</f>
        <v>4.9400000000000001E-6</v>
      </c>
      <c r="I17" s="18">
        <f>Table3[[#This Row],[Yn]]-$K$4*Table3[[#This Row],[Xn]]-$K$3</f>
        <v>1.6670340164198997E-7</v>
      </c>
      <c r="J17" s="18">
        <f t="array" ref="J17">_xlfn.VAR.S(IF(Table3[Conc]=Table3[[#This Row],[Conc]],Table3[Yn]))</f>
        <v>1.3481446666666698E-14</v>
      </c>
      <c r="K17" s="2"/>
    </row>
    <row r="18" spans="1:11" ht="14.65" thickBot="1" x14ac:dyDescent="0.5">
      <c r="A18" s="2">
        <v>4</v>
      </c>
      <c r="B18" s="19">
        <v>5.9642147117296229</v>
      </c>
      <c r="C18" s="2">
        <v>1.2613999999999999E-6</v>
      </c>
      <c r="E18" s="2">
        <v>23.4375</v>
      </c>
      <c r="F18" s="2">
        <v>4.7079999999999996E-6</v>
      </c>
      <c r="G18" s="17">
        <f>IF(N&lt;&gt;0,Table3[[#This Row],[Conc]]^N,LOG(Table3[[#This Row],[Conc]]))</f>
        <v>23.4375</v>
      </c>
      <c r="H18" s="15">
        <f>IF(N&lt;&gt;0,Table3[[#This Row],[Signal]]^N,LOG(Table3[[#This Row],[Signal]]))</f>
        <v>4.7079999999999996E-6</v>
      </c>
      <c r="I18" s="18">
        <f>Table3[[#This Row],[Yn]]-$K$4*Table3[[#This Row],[Xn]]-$K$3</f>
        <v>-6.5296598358010522E-8</v>
      </c>
      <c r="J18" s="18">
        <f t="array" ref="J18">_xlfn.VAR.S(IF(Table3[Conc]=Table3[[#This Row],[Conc]],Table3[Yn]))</f>
        <v>1.3481446666666698E-14</v>
      </c>
      <c r="K18" s="2"/>
    </row>
    <row r="19" spans="1:11" x14ac:dyDescent="0.45">
      <c r="A19" s="2">
        <v>4</v>
      </c>
      <c r="B19" s="19">
        <v>11.857707509881422</v>
      </c>
      <c r="C19" s="2">
        <v>2.4909000000000002E-6</v>
      </c>
      <c r="E19" s="2"/>
      <c r="F19" s="2"/>
      <c r="K19" s="2"/>
    </row>
    <row r="20" spans="1:11" x14ac:dyDescent="0.45">
      <c r="A20" s="2">
        <v>4</v>
      </c>
      <c r="B20" s="19">
        <v>17.68172888015717</v>
      </c>
      <c r="C20" s="2">
        <v>3.4834E-6</v>
      </c>
      <c r="K20" s="2"/>
    </row>
    <row r="21" spans="1:11" x14ac:dyDescent="0.45">
      <c r="A21" s="2">
        <v>4</v>
      </c>
      <c r="B21" s="19">
        <v>23.4375</v>
      </c>
      <c r="C21" s="2">
        <v>4.7079999999999996E-6</v>
      </c>
      <c r="K21" s="2"/>
    </row>
    <row r="22" spans="1:11" x14ac:dyDescent="0.45">
      <c r="K22" s="2"/>
    </row>
    <row r="23" spans="1:11" x14ac:dyDescent="0.45">
      <c r="K23" s="2"/>
    </row>
    <row r="24" spans="1:11" x14ac:dyDescent="0.45">
      <c r="K24" s="2"/>
    </row>
    <row r="25" spans="1:11" x14ac:dyDescent="0.45">
      <c r="K25" s="2"/>
    </row>
    <row r="26" spans="1:11" x14ac:dyDescent="0.45">
      <c r="K26" s="2"/>
    </row>
  </sheetData>
  <sheetProtection algorithmName="SHA-512" hashValue="aWYyoqY+AVS/kaqCk4evGq0B+x3aXpm86AB2amFyPs/bVhXvIF35bS9c01ZyYCSi1+Lp7V05bt48LyefUs/K1g==" saltValue="AetEYe2Ep39+11H7ZBB3Kg==" spinCount="100000" sheet="1" objects="1" scenarios="1" selectLockedCells="1" selectUnlockedCells="1"/>
  <pageMargins left="0.7" right="0.7" top="0.75" bottom="0.75" header="0.3" footer="0.3"/>
  <pageSetup paperSize="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40" r:id="rId4" name="Scroll Bar 4">
              <controlPr defaultSize="0" autoPict="0">
                <anchor moveWithCells="1">
                  <from>
                    <xdr:col>14</xdr:col>
                    <xdr:colOff>547688</xdr:colOff>
                    <xdr:row>4</xdr:row>
                    <xdr:rowOff>9525</xdr:rowOff>
                  </from>
                  <to>
                    <xdr:col>15</xdr:col>
                    <xdr:colOff>138113</xdr:colOff>
                    <xdr:row>24</xdr:row>
                    <xdr:rowOff>38100</xdr:rowOff>
                  </to>
                </anchor>
              </controlPr>
            </control>
          </mc:Choice>
        </mc:AlternateContent>
      </controls>
    </mc:Choice>
  </mc:AlternateContent>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Arrhenius</vt:lpstr>
      <vt:lpstr>ISE-fluoride</vt:lpstr>
      <vt:lpstr>ASV-lead</vt:lpstr>
      <vt:lpstr>A</vt:lpstr>
      <vt:lpstr>Ea</vt:lpstr>
      <vt:lpstr>N</vt:lpstr>
      <vt:lpstr>R_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CLS</dc:creator>
  <cp:lastModifiedBy>Chris Stevenson</cp:lastModifiedBy>
  <dcterms:created xsi:type="dcterms:W3CDTF">2019-10-30T11:18:48Z</dcterms:created>
  <dcterms:modified xsi:type="dcterms:W3CDTF">2026-10-20T17:19:51Z</dcterms:modified>
</cp:coreProperties>
</file>