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tables/table1.xml" ContentType="application/vnd.openxmlformats-officedocument.spreadsheetml.table+xml"/>
  <Override PartName="/xl/comments1.xml" ContentType="application/vnd.openxmlformats-officedocument.spreadsheetml.comments+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2.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alcChain.xml" ContentType="application/vnd.openxmlformats-officedocument.spreadsheetml.calcChain+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defaultThemeVersion="166925"/>
  <mc:AlternateContent xmlns:mc="http://schemas.openxmlformats.org/markup-compatibility/2006">
    <mc:Choice Requires="x15">
      <x15ac:absPath xmlns:x15ac="http://schemas.microsoft.com/office/spreadsheetml/2010/11/ac" url="\\Mac\SynologyDrive\ScreencastProjects\Chem 300\RegressionAnalysis\"/>
    </mc:Choice>
  </mc:AlternateContent>
  <xr:revisionPtr revIDLastSave="0" documentId="13_ncr:1_{29BBF8CB-6D17-4984-B082-E99FD8F881E3}" xr6:coauthVersionLast="47" xr6:coauthVersionMax="47" xr10:uidLastSave="{00000000-0000-0000-0000-000000000000}"/>
  <bookViews>
    <workbookView xWindow="-83" yWindow="0" windowWidth="19366" windowHeight="20648" xr2:uid="{AA11CA11-B3EB-4AEA-8F27-63597130D8C0}"/>
  </bookViews>
  <sheets>
    <sheet name="VanDeemter" sheetId="1" r:id="rId1"/>
    <sheet name="Parameter Correlation" sheetId="3" r:id="rId2"/>
  </sheets>
  <definedNames>
    <definedName name="A">VanDeemter!$J$20</definedName>
    <definedName name="B">VanDeemter!$H$20</definedName>
    <definedName name="C_">VanDeemter!$I$20</definedName>
    <definedName name="CLS_SystemSeed" hidden="1">791719954</definedName>
    <definedName name="h">tblVanDeemter[h]</definedName>
    <definedName name="L.ANOVA" comment="ANOVA(Y, X): Variables as columns, Y is responses &amp; X is categories">_xlfn.LAMBDA(_xlpm.Y,_xlpm.X,
    _xlfn.LET(
        _xlpm.Xb, _xlfn._xlws.FILTER(_xlpm.X, NOT(ISBLANK(_xlpm.X)) * NOT(ISBLANK(_xlpm.Y))),
        _xlpm.Yb, _xlfn._xlws.FILTER(_xlpm.Y, NOT(ISBLANK(_xlpm.X)) * NOT(ISBLANK(_xlpm.Y))),
        _xlpm.groups, _xlfn.UNIQUE(_xlpm.Xb),
        _xlpm.n_i,    _xlfn.BYROW(_xlpm.groups, _xlfn.LAMBDA(_xlpm.grp, SUM(--(_xlpm.grp = _xlpm.Xb)))),
        _xlpm.xbar_i, _xlfn.BYROW(_xlpm.groups, _xlfn.LAMBDA(_xlpm.grp, AVERAGE(_xlfn._xlws.FILTER(_xlpm.Yb, _xlpm.Xb = _xlpm.grp)))),
        _xlpm.s_i,    _xlfn.BYROW(_xlpm.groups, _xlfn.LAMBDA(_xlpm.group_i, _xlfn.STDEV.S(_xlfn._xlws.FILTER(_xlpm.Yb, _xlpm.Xb = _xlpm.group_i)))),
        _xlpm.xbar_global, AVERAGE(_xlpm.Yb),
        _xlpm.SS_b, SUM(_xlpm.n_i * (_xlpm.xbar_i - _xlpm.xbar_global) ^ 2),
        _xlpm.SS_w, SUM(_xlfn._xlws.FILTER(_xlpm.n_i - 1, _xlpm.n_i &gt; 1) * _xlfn._xlws.FILTER(_xlpm.s_i ^ 2, _xlpm.n_i &gt; 1)),
        _xlpm.SS_t, DEVSQ(_xlpm.Yb),
        _xlpm.DF_b, COUNTA(_xlpm.groups) - 1,
        _xlpm.DF_w, SUM(_xlpm.n_i - 1),
        _xlpm.DF_t, COUNT(_xlpm.Yb) - 1,
        _xlpm.MS_b, _xlpm.SS_b / _xlpm.DF_b,
        _xlpm.MS_w, _xlpm.SS_w / _xlpm.DF_w,
        _xlpm.MS_t, _xlpm.SS_t / _xlpm.DF_t,
        _xlpm.s_w,  SQRT(_xlpm.MS_w),
        _xlpm.n0,   (SUM(_xlpm.n_i) - SUMSQ(_xlpm.n_i) / SUM(_xlpm.n_i)) / (COUNTA(_xlpm.groups) - 1),
        _xlpm.s_b,  IFERROR(SQRT((_xlpm.MS_b - _xlpm.MS_w) / _xlpm.n0), 0),
        _xlpm.s_r,  SQRT(_xlpm.s_w ^ 2 + _xlpm.s_b ^ 2),
        _xlpm.Fobs,   _xlpm.MS_b / _xlpm.MS_w,
        _xlpm.F_LL,   _xlpm.Fobs / _xlfn.F.INV.RT(5%, _xlpm.DF_b, _xlpm.DF_w),
        _xlpm.F_crit, _xlfn.F.INV.RT(5%, _xlpm.DF_b, _xlpm.DF_w),
        _xlpm.P_obs,  _xlfn.F.DIST.RT(_xlpm.Fobs, _xlpm.DF_b, _xlpm.DF_w),
        IFERROR(
            _xlfn.VSTACK(
                _xlfn.HSTACK("",        "SS",   "DF",   "MS",   "s"),
                _xlfn.HSTACK("Within",  _xlpm.SS_w,   _xlpm.DF_w,   _xlpm.MS_w,   _xlpm.s_w),
                _xlfn.HSTACK("Between", _xlpm.SS_b,   _xlpm.DF_b,   _xlpm.MS_b,   _xlpm.s_b),
                _xlfn.HSTACK("Total",   _xlpm.SS_t,   _xlpm.DF_t,   _xlpm.MS_t,   _xlpm.s_r),
                _xlfn.HSTACK("F test",  _xlpm.Fobs,   _xlpm.F_LL,   _xlpm.F_crit, _xlpm.P_obs)
            ),
            "calc error"
        )
    )
)</definedName>
    <definedName name="L.ANOVA1S" comment="ANOVA1S(n_i, xbar_i, s_i): column vectors of group statistics as inputs">_xlfn.LAMBDA(_xlpm.n_i,_xlpm.xbar_i,_xlpm.s_i,
    _xlfn.LET(
        _xlpm.xbar_global, SUM(_xlpm.n_i*_xlpm.xbar_i)/SUM(_xlpm.n_i),
        _xlpm.SS_b, SUM(_xlpm.n_i * (_xlpm.xbar_i - _xlpm.xbar_global) ^ 2),
        _xlpm.SS_w, SUM(_xlfn._xlws.FILTER((_xlpm.n_i - 1) * _xlpm.s_i ^ 2, _xlpm.n_i &gt; 1)),
        _xlpm.SS_t, _xlpm.SS_b + _xlpm.SS_w,
        _xlpm.DF_b, COUNT(_xlpm.n_i) - 1,
        _xlpm.DF_w, SUM(_xlpm.n_i - 1),
        _xlpm.DF_t, SUM(_xlpm.n_i) - 1,
        _xlpm.MS_b, _xlpm.SS_b / _xlpm.DF_b,
        _xlpm.MS_w, _xlpm.SS_w / _xlpm.DF_w,
        _xlpm.MS_t, _xlpm.SS_t / _xlpm.DF_t,
        _xlpm.s_w, SQRT(_xlpm.MS_w),
        _xlpm.n0, (SUM(_xlpm.n_i) - SUMSQ(_xlpm.n_i) / SUM(_xlpm.n_i)) / (COUNT(_xlpm.n_i) - 1),
        _xlpm.s_b, IFERROR(SQRT((_xlpm.MS_b - _xlpm.MS_w) / _xlpm.n0), 0),
        _xlpm.s_r, SQRT(_xlpm.s_w ^ 2 + _xlpm.s_b ^ 2),
        _xlpm.Fobs, _xlpm.MS_b / _xlpm.MS_w,
        _xlpm.F_LL, _xlpm.Fobs / _xlfn.F.INV.RT(5%, _xlpm.DF_b, _xlpm.DF_w),
        _xlpm.F_crit, _xlfn.F.INV.RT(5%, _xlpm.DF_b, _xlpm.DF_w),
        _xlpm.P_obs, _xlfn.F.DIST.RT(_xlpm.Fobs, _xlpm.DF_b, _xlpm.DF_w),
        IFERROR(
            _xlfn.VSTACK(
                _xlfn.HSTACK("", "SS", "DF", "MS", "s"),
                _xlfn.HSTACK("Within", _xlpm.SS_w, _xlpm.DF_w, _xlpm.MS_w, _xlpm.s_w),
                _xlfn.HSTACK("Between", _xlpm.SS_b, _xlpm.DF_b, _xlpm.MS_b, _xlpm.s_b),
                _xlfn.HSTACK("Total", _xlpm.SS_t, _xlpm.DF_t, _xlpm.MS_t, _xlpm.s_r),
                _xlfn.HSTACK("F test", _xlpm.Fobs, _xlpm.F_LL, _xlpm.F_crit, _xlpm.P_obs)
            ),
            "calc error"
        )
    )
)</definedName>
    <definedName name="L.BCaPercentiles">_xlfn.LAMBDA(_xlpm.stats,_xlpm.thetaHat,_xlpm.thetaJack,_xlop.alpha,
    _xlfn.LET(
        _xlpm.alpha, IF(_xlfn.ISOMITTED(_xlpm.alpha), 0.05, _xlpm.alpha),
        _xlpm.B, COUNT(_xlpm.stats),
        _xlpm.p0, SUM(--(_xlpm.stats &lt; _xlpm.thetaHat)) / _xlpm.B,
        _xlpm.z0, _xlfn.NORM.S.INV(_xlpm.p0),
        _xlpm.thetaBar, AVERAGE(_xlpm.thetaJack),
        _xlpm.denom, 6 * SUM((_xlpm.thetaBar - _xlpm.thetaJack) ^ 2) ^ 1.5,
        _xlpm.a, IF(_xlpm.denom = 0, 0, SUM((_xlpm.thetaBar - _xlpm.thetaJack) ^ 3) / _xlpm.denom),
        _xlpm.zLo, _xlfn.NORM.S.INV(_xlpm.alpha / 2),
        _xlpm.zHi, _xlfn.NORM.S.INV(1 - _xlpm.alpha / 2),
        _xlpm.a_1, _xlfn.NORM.S.DIST(_xlpm.z0 + (_xlpm.z0 + _xlpm.zLo) / (1 - _xlpm.a * (_xlpm.z0 + _xlpm.zLo)), TRUE),
        _xlpm.a_2, _xlfn.NORM.S.DIST(_xlpm.z0 + (_xlpm.z0 + _xlpm.zHi) / (1 - _xlpm.a * (_xlpm.z0 + _xlpm.zHi)), TRUE),
        _xlfn.VSTACK(_xlfn.PERCENTILE.INC(_xlpm.stats, _xlpm.a_1), _xlfn.PERCENTILE.INC(_xlpm.stats, _xlpm.a_2))
    )
)</definedName>
    <definedName name="L.BinomialCI" comment="BinomialCI(n_s, N, [alpha]): n_s # of successes, N # of trials, [alpha=0.05]">_xlfn.LAMBDA(_xlpm.n_s,_xlpm.N,_xlop.alpha, _xlfn.LET(_xlpm.alpha, IF(_xlfn.ISOMITTED(_xlpm.alpha), 5%, _xlpm.alpha), _xlpm.p_hat, _xlpm.n_s / _xlpm.N, _xlpm.p_lower, IF(_xlpm.n_s = 0, 0, _xlfn.BETA.INV(_xlpm.alpha / 2, _xlpm.n_s, _xlpm.N - _xlpm.n_s + 1)), _xlpm.p_upper, IF(_xlpm.n_s = _xlpm.N, 1, _xlfn.BETA.INV(1 - _xlpm.alpha / 2, _xlpm.n_s + 1, _xlpm.N - _xlpm.n_s)), _xlfn.VSTACK(_xlpm.p_hat, _xlpm.p_lower, _xlpm.p_upper)))</definedName>
    <definedName name="L.BinomialTest" comment="BinomialTest(data1, data2, [Ha]): data1 is univariate, data2 is either one value or pairwise univariate, [Ha=2]">_xlfn.LAMBDA(_xlpm.data1,_xlpm.data2,_xlop.Ha, _xlfn.LET(_xlpm.Ha, IF(_xlfn.ISOMITTED(_xlpm.Ha), 2, _xlpm.Ha), _xlpm.n_1, COUNT(_xlpm.data1), _xlpm.n_2, COUNT(_xlpm.data2), _xlpm.x_1, _xlfn._xlws.FILTER(_xlpm.data1, _xlpm.data1 &lt;&gt; _xlpm.data2), _xlpm.x_2, IF(_xlpm.n_2 = _xlpm.n_1, _xlfn._xlws.FILTER(_xlpm.data2, _xlpm.data1 &lt;&gt; _xlpm.data2), _xlpm.data2), _xlpm.N, COUNT(_xlpm.x_1), _xlpm.Ns, IF(_xlpm.Ha = 0, SUM(--(_xlpm.x_1 &lt; _xlpm.x_2)), SUM(--(_xlpm.x_1 &gt; _xlpm.x_2))), _xlpm.p_hat, _xlpm.Ns / COUNT(_xlpm.x_1), _xlpm.p_val, _xlfn.IFS(_xlpm.p_hat = 0.5, 1, OR(_xlpm.Ha = 0, _xlpm.Ha = 1), 1 - _xlfn.BINOM.DIST(MAX(_xlpm.Ns - 1, 0), _xlpm.N, 0.5, TRUE), _xlpm.Ha = 2, _xlfn.LET(_xlpm.limits, IF(_xlpm.p_hat &gt; 0.5, _xlfn.VSTACK(_xlpm.N - _xlpm.Ns + 1, _xlpm.Ns - 1), _xlfn.VSTACK(_xlpm.Ns + 1, _xlpm.N - _xlpm.Ns - 1)), 1 - _xlfn.BINOM.DIST.RANGE(_xlpm.N, 0.5, MAX(INDEX(_xlpm.limits, 1), 0), MIN(INDEX(_xlpm.limits, 2), _xlpm.N)))), _xlpm.p_val))</definedName>
    <definedName name="L.BootCI" comment="BootCI(data, fn, [bca], [B], [bw]): data can be a vector or a matrix (rows resampled together; BCa jackknife drops a row at a time), fn is a LAMBDA function, [bca=FALSE], [B=2000], [bw=0] (ignored for matrix data). Volatile.">_xlfn.LAMBDA(_xlpm.sample,_xlpm.fn,_xlop.bca,_xlop.B,_xlop.bw,
    _xlfn.LET(
        _xlpm.B, IF(_xlfn.ISOMITTED(_xlpm.B), 2000, _xlpm.B),
        _xlpm.bca, IF(_xlfn.ISOMITTED(_xlpm.bca), FALSE, _xlpm.bca),
        _xlpm.bw, IF(_xlfn.ISOMITTED(_xlpm.bw), 0, _xlpm.bw),
        _xlpm.stats, L.Bootstrap(_xlpm.sample, _xlpm.fn, _xlpm.B, _xlpm.bw),
        _xlpm.percentileResult, _xlfn.VSTACK(_xlfn.PERCENTILE.INC(_xlpm.stats, 0.025), _xlfn.PERCENTILE.INC(_xlpm.stats, 0.975)),
        _xlpm.bcaResult, IFERROR(
            _xlfn.LET(
                _xlpm.X, L.BootObs(_xlpm.sample),
                _xlpm.n, ROWS(_xlpm.X),
                _xlpm.thetaHat, _xlpm.fn(_xlpm.X),
                _xlpm.idx, _xlfn.SEQUENCE(_xlpm.n),
                _xlpm.thetaJack, _xlfn.MAP(_xlpm.idx, _xlfn.LAMBDA(_xlpm.i, _xlpm.fn(_xlfn._xlws.FILTER(_xlpm.X, _xlpm.idx &lt;&gt; _xlpm.i)))),
                L.BCaPercentiles(_xlpm.stats, _xlpm.thetaHat, _xlpm.thetaJack)
            ),
            "BCa error: bootstrap distribution or jackknife estimates too degenerate to compute a BCa interval (try a larger B)"
        ),
        IF(_xlpm.bca, _xlpm.bcaResult, _xlpm.percentileResult)
    )
)</definedName>
    <definedName name="L.BootCompare" comment="BootCompare(data1, data2, fn, [B], [bw]): data1/data2 can each be a vector or a matrix (rows resampled together), fn is a lambda function, [B=1000], [bw=0] (ignored for a matrix sample). Volatile.">_xlfn.LAMBDA(_xlpm.sample1,_xlpm.sample2,_xlpm.fn,_xlop.B,_xlop.bw,
    _xlfn.LET(
        _xlpm.B, IF(_xlfn.ISOMITTED(_xlpm.B), 1000, _xlpm.B),
        _xlpm.bw, IF(_xlfn.ISOMITTED(_xlpm.bw), 0, _xlpm.bw),
        _xlfn.MAP(
            _xlfn.SEQUENCE(_xlpm.B),
            _xlfn.LAMBDA(_xlpm._,
                _xlpm.fn(
                    L.BootSample(_xlpm.sample1, _xlpm.bw),
                    L.BootSample(_xlpm.sample2, _xlpm.bw)
                )
            )
        )
    )
)</definedName>
    <definedName name="L.BootCompareCI" comment="BootCompareCI(data1, data2, fn, [bca], [B], [bw]): data1/data2 can each be a vector or a matrix (rows resampled together; BCa jackknife drops a row at a time from a matrix sample), fn is a LAMBDA function, [bca=FALSE], [B=2000], [bw=0]. Volatile.">_xlfn.LAMBDA(_xlpm.sample1,_xlpm.sample2,_xlpm.fn,_xlop.bca,_xlop.B,_xlop.bw,
    _xlfn.LET(
        _xlpm.B, IF(_xlfn.ISOMITTED(_xlpm.B), 2000, _xlpm.B),
        _xlpm.bca, IF(_xlfn.ISOMITTED(_xlpm.bca), FALSE, _xlpm.bca),
        _xlpm.bw, IF(_xlfn.ISOMITTED(_xlpm.bw), 0, _xlpm.bw),
        _xlpm.stats, L.BootCompare(_xlpm.sample1, _xlpm.sample2, _xlpm.fn, _xlpm.B, _xlpm.bw),
        _xlpm.percentileResult, _xlfn.VSTACK(_xlfn.PERCENTILE.INC(_xlpm.stats, 0.025), _xlfn.PERCENTILE.INC(_xlpm.stats, 0.975)),
        _xlpm.bcaResult, IFERROR(
            _xlfn.LET(
                _xlpm.sampA, L.BootObs(_xlpm.sample1),
                _xlpm.sampB, L.BootObs(_xlpm.sample2),
                _xlpm.nA, ROWS(_xlpm.sampA),
                _xlpm.nB, ROWS(_xlpm.sampB),
                _xlpm.thetaHat, _xlpm.fn(_xlpm.sampA, _xlpm.sampB),
                _xlpm.idxA, _xlfn.SEQUENCE(_xlpm.nA),
                _xlpm.idxB, _xlfn.SEQUENCE(_xlpm.nB),
                _xlpm.thetaJackA, _xlfn.MAP(_xlpm.idxA, _xlfn.LAMBDA(_xlpm.i, _xlpm.fn(_xlfn._xlws.FILTER(_xlpm.sampA, _xlpm.idxA &lt;&gt; _xlpm.i), _xlpm.sampB))),
                _xlpm.thetaJackB, _xlfn.MAP(_xlpm.idxB, _xlfn.LAMBDA(_xlpm.i, _xlpm.fn(_xlpm.sampA, _xlfn._xlws.FILTER(_xlpm.sampB, _xlpm.idxB &lt;&gt; _xlpm.i)))),
                _xlpm.thetaJack, _xlfn.VSTACK(_xlpm.thetaJackA, _xlpm.thetaJackB),
                L.BCaPercentiles(_xlpm.stats, _xlpm.thetaHat, _xlpm.thetaJack)
            ),
            "BCa error: bootstrap distribution or jackknife estimates too degenerate to compute a BCa interval (try a larger B)"
        ),
        IF(_xlpm.bca, _xlpm.bcaResult, _xlpm.percentileResult)
    )
)</definedName>
    <definedName name="L.BootObs">_xlfn.LAMBDA(_xlpm.sample,
    IF(
        OR(COLUMNS(_xlpm.sample) = 1, ROWS(_xlpm.sample) = 1),
        _xlfn.TOCOL(_xlpm.sample, 1),
        _xlpm.sample
    )
)</definedName>
    <definedName name="L.BootSample" comment="BootSample(data, [bw]): data can be a vector (resampled value by value) or a matrix (rows resampled together, rows=observations), [bw=0] defaults to unsmoothed bootstrap (ignored for matrix data). Volatile. Rarely used directly.">_xlfn.LAMBDA(_xlpm.sample,_xlop.bw,
    _xlfn.LET(
        _xlpm.X, L.BootObs(_xlpm.sample),
        _xlpm.n, ROWS(_xlpm.X),
        _xlpm.draw, _xlfn.CHOOSEROWS(_xlpm.X, _xlfn.RANDARRAY(_xlpm.n, 1, 1, _xlpm.n, TRUE)),
        _xlpm.matrixResult, _xlpm.draw,
        _xlpm.vectorResult, _xlfn.LET(
            _xlpm.bw, IF(_xlfn.ISOMITTED(_xlpm.bw), 0, _xlpm.bw),
            _xlpm.s, _xlfn.STDEV.S(_xlpm.X),
            _xlpm.smoothedResult, _xlfn.LET(
                _xlpm.H, 1.059 * MIN(_xlpm.s, L.IQR(_xlpm.X, TRUE)) * _xlpm.n ^ (-0.2),
                _xlpm.W, _xlpm.H * _xlpm.bw,
                _xlpm.Xbar, AVERAGE(_xlpm.X),
                _xlpm.Z, _xlfn.NORM.INV(_xlfn.RANDARRAY(_xlpm.n, 1), 0, 1),
                _xlpm.Xbar + (_xlpm.draw + _xlpm.W * _xlpm.Z - _xlpm.Xbar) / SQRT(1 + (_xlpm.W / _xlpm.s) ^ 2)
            ),
            IF(OR(_xlpm.bw = 0, _xlpm.s = 0), _xlpm.draw, _xlpm.smoothedResult)
        ),
        IF(COLUMNS(_xlpm.X) = 1, _xlpm.vectorResult, _xlpm.matrixResult)
    )
)</definedName>
    <definedName name="L.BootSE" comment="BootSE(data, fn, [B], [bw]): data can be a vector or a matrix (rows resampled together), fn is a lambda function, [B=1000], [bw=0] (ignored for matrix data). Volatile.">_xlfn.LAMBDA(_xlpm.sample,_xlpm.fn,_xlop.B,_xlop.bw,
    _xlfn.STDEV.S(L.Bootstrap(_xlpm.sample, _xlpm.fn, IF(_xlfn.ISOMITTED(_xlpm.B), 1000, _xlpm.B), IF(_xlfn.ISOMITTED(_xlpm.bw), 0, _xlpm.bw)))
)</definedName>
    <definedName name="L.Bootstrap" comment="Bootstrap(data, fn, [B], [bw]): data can be a vector or a matrix (rows resampled together), fn is a lambda function, [B=1000], [bw=0] (ignored for matrix data). Volatile.">_xlfn.LAMBDA(_xlpm.sample,_xlpm.fn,_xlop.B,_xlop.bw,
    _xlfn.LET(
        _xlpm.B, IF(_xlfn.ISOMITTED(_xlpm.B), 1000, _xlpm.B),
        _xlpm.bw, IF(_xlfn.ISOMITTED(_xlpm.bw), 0, _xlpm.bw),
        _xlfn.MAP(_xlfn.SEQUENCE(_xlpm.B), _xlfn.LAMBDA(_xlpm._, _xlpm.fn(L.BootSample(_xlpm.sample, _xlpm.bw))))
    )
)</definedName>
    <definedName name="L.BoxplotXY" comment="BoxplotXY(data, [fullrange], [offset], [halfwidth]): returns XY values to plot horizontal boxplot">_xlfn.LAMBDA(_xlpm.data,_xlop.fullrange,_xlop.offset,_xlop.halfwidth, _xlfn.LET(_xlpm.fullrange, IF(_xlfn.ISOMITTED(_xlpm.fullrange), FALSE, _xlpm.fullrange), _xlpm.offset, IF(_xlfn.ISOMITTED(_xlpm.offset), 0, _xlpm.offset), _xlpm.halfwidth, IF(_xlfn.ISOMITTED(_xlpm.halfwidth), 1, _xlpm.halfwidth), _xlpm.whiskers, IF(_xlpm.fullrange, _xlfn.VSTACK(MIN(_xlpm.data), MAX(_xlpm.data)), L.BoxWhiskers(_xlpm.data)), _xlpm.lowerWhisker, INDEX(_xlpm.whiskers, 1), _xlpm.upperWhisker, INDEX(_xlpm.whiskers, 2), _xlpm.Q1_, _xlfn.QUARTILE.INC(_xlpm.data, 1), _xlpm.Q2_, MEDIAN(_xlpm.data), _xlpm.Q3_, _xlfn.QUARTILE.INC(_xlpm.data, 3), _xlpm.A, _xlfn.HSTACK(_xlpm.lowerWhisker, _xlpm.offset), _xlpm.B, _xlfn.HSTACK(_xlpm.Q1_, _xlpm.offset), _xlpm.C_, _xlfn.HSTACK(_xlpm.Q1_, _xlpm.offset - _xlpm.halfwidth), _xlpm.D, _xlfn.HSTACK(_xlpm.Q2_, _xlpm.offset - _xlpm.halfwidth), _xlpm.E_, _xlfn.HSTACK(_xlpm.Q2_, _xlpm.offset + _xlpm.halfwidth), _xlpm.F, _xlfn.HSTACK(_xlpm.Q1_, _xlpm.offset + _xlpm.halfwidth), _xlpm.G, _xlfn.HSTACK(_xlpm.Q3_, _xlpm.offset + _xlpm.halfwidth), _xlpm.H, _xlfn.HSTACK(_xlpm.Q3_, _xlpm.offset - _xlpm.halfwidth), _xlpm.I, _xlfn.HSTACK(_xlpm.Q3_, _xlpm.offset), _xlpm.J, _xlfn.HSTACK(_xlpm.upperWhisker, _xlpm.offset), _xlfn.VSTACK(_xlpm.A, _xlpm.B, _xlpm.C_, _xlpm.D, _xlpm.E_, _xlpm.F, _xlpm.C_, _xlpm.H, _xlpm.G, _xlpm.E_, _xlpm.D, _xlpm.H, _xlpm.I, _xlpm.J)))</definedName>
    <definedName name="L.BoxWhiskers" comment="BoxWhiskers(data): returns column vector of the two whisker values">_xlfn.LAMBDA(_xlpm.data, _xlfn.LET(_xlpm.Xc, _xlfn.TOCOL(_xlpm.data), _xlpm.Q_1, _xlfn.QUARTILE.INC(_xlpm.Xc, 1), _xlpm.Q_3, _xlfn.QUARTILE.INC(_xlpm.Xc, 3), _xlpm.IQR, _xlpm.Q_3 - _xlpm.Q_1, _xlpm.lowerFence, _xlpm.Q_1 - 1.5 * _xlpm.IQR, _xlpm.upperFence, _xlpm.Q_3 + 1.5 * _xlpm.IQR, _xlpm.innerData, _xlfn._xlws.FILTER(_xlpm.Xc, (_xlpm.Xc &gt; _xlpm.lowerFence) * (_xlpm.Xc &lt; _xlpm.upperFence)), _xlpm.lower, MIN(_xlpm.innerData), _xlpm.upper, MAX(_xlpm.innerData), _xlfn.VSTACK(_xlpm.lower, _xlpm.upper)))</definedName>
    <definedName name="L.Density" comment="Density(X, [bw], [points], [start], [end]): X univariate data, [bw=1], [points=1000], start/end defaults depend on X">_xlfn.LAMBDA(_xlpm.X,_xlop.bw,_xlop.points,_xlop.start,_xlop.end,
    _xlfn.LET(
        _xlpm.Xc, _xlfn.TOCOL(_xlpm.X),
        _xlpm.Xn, _xlfn._xlws.FILTER(_xlpm.Xc,ISNUMBER(_xlpm.Xc)),
        _xlpm.bw, IF(_xlfn.ISOMITTED(_xlpm.bw), 1, _xlpm.bw),
        _xlpm.points, IF(_xlfn.ISOMITTED(_xlpm.points), 1000, _xlpm.points),
        _xlpm.n, COUNT(_xlpm.Xn),
        _xlpm.s, MIN(_xlfn.STDEV.S(_xlpm.Xn), (_xlfn.QUARTILE.INC(_xlpm.Xn,3)-_xlfn.QUARTILE.INC(_xlpm.Xn,1))/1.34897950039216),
        _xlpm.H, 1.059 * _xlpm.s * _xlpm.n ^ (-0.2),
        _xlpm.W, _xlpm.H * _xlpm.bw,
        _xlpm.start, IF(_xlfn.ISOMITTED(_xlpm.start), MIN(_xlpm.Xn) - 4 * _xlpm.H, _xlpm.start),
        _xlpm.end, IF(_xlfn.ISOMITTED(_xlpm.end), MAX(_xlpm.Xn) + 4 * _xlpm.H, _xlpm.end),
        _xlpm.xi, _xlfn.SEQUENCE(_xlpm.points, 1, _xlpm.start, (_xlpm.end - _xlpm.start) / (_xlpm.points - 1)),
        _xlpm.k, _xlfn.BYROW(_xlpm.xi, _xlfn.LAMBDA(_xlpm.val, SUM(_xlfn.NORM.S.DIST((_xlpm.val - _xlpm.Xn) / _xlpm.W, FALSE)))),
        _xlfn.HSTACK(_xlpm.xi, _xlpm.k/(_xlpm.n*_xlpm.W))
    )
)</definedName>
    <definedName name="L.DF_Welch" comment="DF_Welch(se_1, df_1, se_2, df_2): se/df are std errors and DOF of 2 univariate samples">_xlfn.LAMBDA(_xlpm.se_1,_xlpm.df_1,_xlpm.se_2,_xlpm.df_2, _xlfn.LET(_xlpm.sd_sqrd, _xlpm.se_1 ^ 2 + _xlpm.se_2 ^ 2, _xlpm.sd_sqrd ^ 2 / (_xlpm.se_1 ^ 4 / _xlpm.df_1 + _xlpm.se_2 ^ 4 / _xlpm.df_2)))</definedName>
    <definedName name="L.ECDF" comment="ECDF(data): data is univariate">_xlfn.LAMBDA(_xlpm.X,
    (COUNTIF(_xlpm.X, "&lt;" &amp; _xlpm.X) + COUNTIF(_xlpm.X, "&lt;=" &amp; _xlpm.X)) / (2 * COUNT(_xlpm.X))
)</definedName>
    <definedName name="L.Eye" comment="Eye(n): n: number of rows/colunns in identity matrix">_xlfn.LAMBDA(_xlpm.n, _xlfn.MAKEARRAY(_xlpm.n, _xlpm.n, _xlfn.LAMBDA(_xlpm.numrows,_xlpm.numcols, IF(_xlpm.numrows = _xlpm.numcols, 1, 0))))</definedName>
    <definedName name="L.Fkmin" comment="Fkmin(skew): skew is the desires skew for Fleishman RNG (in rerror)">_xlfn.LAMBDA(_xlpm.skew,
    -1.13168 + 1.58837*_xlpm.skew^2
)</definedName>
    <definedName name="L.FSolve">_xlfn.LAMBDA(_xlpm.skew,_xlpm.kurt,_xlop.b,_xlop.c,_xlop.d,_xlop.n,
  _xlfn.LET(
    _xlpm.b0, IF(_xlfn.ISOMITTED(_xlpm.b), 1, _xlpm.b),
    _xlpm.c0, IF(_xlfn.ISOMITTED(_xlpm.c), _xlpm.skew/6, _xlpm.c),
    _xlpm.d0, IF(_xlfn.ISOMITTED(_xlpm.d), 0, _xlpm.d),
    _xlpm.n0, IF(_xlfn.ISOMITTED(_xlpm.n), 0, _xlpm.n),
    _xlpm.F_1, _xlpm.b0^2+6*_xlpm.b0*_xlpm.d0+2*_xlpm.c0^2+15*_xlpm.d0^2-1,
    _xlpm.F_2, 2*_xlpm.c0*(_xlpm.b0^2+24*_xlpm.b0*_xlpm.d0+105*_xlpm.d0^2+2)-_xlpm.skew,
    _xlpm.F_3, 24*(_xlpm.b0*_xlpm.d0+_xlpm.c0^2*(1+_xlpm.b0^2+28*_xlpm.b0*_xlpm.d0)+_xlpm.d0^2*(12+48*_xlpm.b0*_xlpm.d0+141*_xlpm.c0^2+225*_xlpm.d0^2))-_xlpm.kurt,
    _xlpm.resid, SQRT(_xlpm.F_1^2+_xlpm.F_2^2+_xlpm.F_3^2),
    IF(OR(_xlpm.n0 &gt;= 50, _xlpm.resid &lt; 0.0000001),
      _xlfn.HSTACK(_xlpm.b0, _xlpm.c0, _xlpm.d0, _xlpm.n0, _xlpm.resid),
      _xlfn.LET(
        _xlpm.J, _xlfn.VSTACK(
          _xlfn.HSTACK(2*_xlpm.b0+6*_xlpm.d0, 4*_xlpm.c0, 6*_xlpm.b0+30*_xlpm.d0),
          _xlfn.HSTACK(4*_xlpm.c0*_xlpm.b0+48*_xlpm.c0*_xlpm.d0, 2*_xlpm.b0^2+48*_xlpm.b0*_xlpm.d0+210*_xlpm.d0^2+4, 48*_xlpm.c0*_xlpm.b0+420*_xlpm.c0*_xlpm.d0),
          _xlfn.HSTACK(24*(_xlpm.d0+2*_xlpm.b0*_xlpm.c0^2+28*_xlpm.d0*_xlpm.c0^2+48*_xlpm.d0^3),
                 24*(2*_xlpm.c0+2*_xlpm.b0^2*_xlpm.c0+56*_xlpm.b0*_xlpm.d0*_xlpm.c0+282*_xlpm.c0*_xlpm.d0^2),
                 24*(_xlpm.b0+28*_xlpm.b0*_xlpm.c0^2+24*_xlpm.d0+144*_xlpm.b0*_xlpm.d0^2+282*_xlpm.c0^2*_xlpm.d0+900*_xlpm.d0^3))
        ),
        _xlpm.Fvec, _xlfn.VSTACK(_xlpm.F_1,_xlpm.F_2,_xlpm.F_3),
        _xlpm.delta, MMULT(MINVERSE(_xlpm.J), _xlpm.Fvec),
        L.FSolve(_xlpm.skew, _xlpm.kurt, _xlpm.b0-INDEX(_xlpm.delta,1,1), _xlpm.c0-INDEX(_xlpm.delta,2,1), _xlpm.d0-INDEX(_xlpm.delta,3,1), _xlpm.n0+1)
      )
    )
  )
)</definedName>
    <definedName name="L.FSolveBump">_xlfn.LAMBDA(_xlpm.skew,_xlpm.kurt,_xlop.bump,_xlop.attempt,
  _xlfn.LET(
    _xlpm.attempt0, IF(_xlfn.ISOMITTED(_xlpm.attempt), 0, _xlpm.attempt),
    _xlpm.bump0, IF(_xlfn.ISOMITTED(_xlpm.bump), MAX(0.02, 0.05 * _xlpm.kurt), _xlpm.bump),
    _xlpm.coeffs, L.FSolveLadder(_xlpm.skew, _xlpm.kurt),
    _xlpm.valid, INDEX(_xlpm.coeffs, 1, 6),
    IF(
      OR(_xlpm.valid = 1, _xlpm.attempt0 &gt;= 15),
      _xlpm.coeffs,
      L.FSolveBump(_xlpm.skew, _xlpm.kurt + _xlpm.bump0, _xlpm.bump0 * 2, _xlpm.attempt0 + 1)
    )
  )
)</definedName>
    <definedName name="L.FSolveLadder">_xlfn.LAMBDA(_xlpm.skew,_xlpm.kurt,_xlop.idx,
  _xlfn.LET(
    _xlpm.idx0, IF(_xlfn.ISOMITTED(_xlpm.idx), 0, _xlpm.idx),
    _xlpm.ladder, {0,0.05,0.1,0.15,0.2,0.25,0.3,0.35,0.4},
    _xlpm.d0, INDEX(_xlpm.ladder, 1, _xlpm.idx0 + 1),
    _xlpm.coeffs, L.FSolve(_xlpm.skew, _xlpm.kurt, , , _xlpm.d0),
    _xlpm.b, INDEX(_xlpm.coeffs, 1, 1),
    _xlpm.c, INDEX(_xlpm.coeffs, 1, 2),
    _xlpm.d, INDEX(_xlpm.coeffs, 1, 3),
    _xlpm.resid, INDEX(_xlpm.coeffs, 1, 5),
    _xlpm.valid, AND(_xlpm.resid &lt; 0.0000001, L.FSolveMonotonic(_xlpm.b, _xlpm.c, _xlpm.d)),
    IF(
      OR(_xlpm.valid, _xlpm.idx0 &gt;= 8),
      _xlfn.HSTACK(_xlpm.coeffs, IF(_xlpm.valid, 1, 0)),
      L.FSolveLadder(_xlpm.skew, _xlpm.kurt, _xlpm.idx0 + 1)
    )
  )
)</definedName>
    <definedName name="L.FSolveMonotonic">_xlfn.LAMBDA(_xlpm.b,_xlpm.c,_xlpm.d,
    IF(
        ABS(_xlpm.d) &lt; 0.000000001,
        AND(ABS(_xlpm.c) &lt; 0.000000001, _xlpm.b &gt; 0),
        AND(_xlpm.d &gt; 0, (2*_xlpm.c)^2 - 12*_xlpm.b*_xlpm.d &lt; 0)
    )
)</definedName>
    <definedName name="L.GetSeed" comment="GetSeed(): returns a volatile integer seed for a RNG">_xlfn.LAMBDA(
    RANDBETWEEN(1,2^31 - 1)
)</definedName>
    <definedName name="L.Hist" comment="Hist(X, [width], [start], [end], [density]): Use density=TRUE to return prob density estimate (default is FALSE, returning counts).">_xlfn.LAMBDA(_xlpm.X,_xlop.h,_xlop.start,_xlop.end,_xlop.density,
    _xlfn.LET(
        _xlpm.Xc, _xlfn.TOCOL(_xlpm.X),
        _xlpm.N, COUNT(_xlpm.Xc),
        _xlpm.IQR, _xlfn.QUARTILE.INC(_xlpm.Xc,3) - _xlfn.QUARTILE.INC(_xlpm.Xc,1),
        _xlpm.h, IF(
            _xlfn.ISOMITTED(_xlpm.h),
            2 * _xlpm.IQR / _xlpm.N^(1/3),
            _xlpm.h
        ),
        _xlpm.start, IF(_xlfn.ISOMITTED(_xlpm.start), MIN(_xlpm.Xc)-_xlpm.h, _xlpm.start),
        _xlpm.end, IF(_xlfn.ISOMITTED(_xlpm.end), MAX(_xlpm.Xc), _xlpm.end),
        _xlpm.density, IF(_xlfn.ISOMITTED(_xlpm.density), FALSE, _xlpm.density),
        _xlpm.steps, (_xlpm.end - _xlpm.start) / _xlpm.h,
        _xlpm.bins, _xlfn.SEQUENCE(_xlfn.CEILING.MATH(_xlpm.steps + 1),,_xlpm.start,_xlpm.h),
        _xlpm.counts, FREQUENCY(_xlpm.Xc,_xlpm.bins),
        _xlpm.output, IF(
            _xlpm.density,
            _xlpm.counts/(_xlpm.N * _xlpm.h),
            _xlpm.counts
        ),
        _xlpm.labels, _xlfn.VSTACK("less", _xlpm.bins + _xlpm.h/2, "more"),
        _xlfn.HSTACK(
            _xlfn.VSTACK("Bins", "≤ " &amp; _xlfn.TAKE(_xlpm.bins, 1), _xlfn.DROP(_xlpm.bins, 1), "&gt; " &amp; _xlfn.TAKE(_xlpm.bins, -1)),
            _xlfn.VSTACK("Labels", "≤ " &amp; _xlfn.TAKE(_xlpm.bins, 1), _xlfn.DROP(_xlpm.bins - _xlpm.h / 2, 1), "&gt; " &amp; _xlfn.TAKE(_xlpm.bins, -1)),
            _xlfn.VSTACK(IF(_xlpm.density, "PDF", "Count"), _xlpm.output)
        )
    )
)</definedName>
    <definedName name="L.Integrate" comment="Integrate(Y, [X]): Y if 1 col, the y-values; if 2-cols 1st is X and 2nd is Y; X is step size or values">_xlfn.LAMBDA(_xlpm.Y,_xlop.X, _xlfn.LET(_xlpm.Yn, IF(_xlfn.ISOMITTED(_xlpm.X), IF(COLUMNS(_xlpm.Y) = 2, INDEX(_xlpm.Y, , 2), INDEX(_xlpm.Y, 2)), _xlpm.Y), _xlpm.Xn, IF(_xlfn.ISOMITTED(_xlpm.X), IF(COLUMNS(_xlpm.Y) = 2, INDEX(_xlpm.Y, , 1), INDEX(_xlpm.Y, 1)), _xlpm.X), _xlpm.n, COUNT(_xlpm.Yn), IF(_xlpm.n = 1, 0, _xlfn.LET(_xlpm.i, _xlfn.SEQUENCE(_xlpm.n - 1, , 2), IF(COUNT(_xlpm.Xn) = 1, SUM(0.5 * _xlpm.Xn * (INDEX(_xlpm.Yn, _xlpm.i) + INDEX(_xlpm.Yn, _xlpm.i - 1))), SUM(0.5 * (INDEX(_xlpm.Xn, _xlpm.i) - INDEX(_xlpm.Xn, _xlpm.i - 1)) * (INDEX(_xlpm.Yn, _xlpm.i) + INDEX(_xlpm.Yn, _xlpm.i - 1))))))))</definedName>
    <definedName name="L.IQR" comment="IQR(data, [corrected]): Corrected=FALSE by default, set TRUE to compare to STDEV">_xlfn.LAMBDA(_xlpm.data,_xlop.corrected,
    _xlfn.LET(
        _xlpm.correction, IF(_xlfn.ISOMITTED(_xlpm.corrected), FALSE, _xlpm.corrected),
        _xlpm.Q_1, _xlfn.QUARTILE.INC(_xlpm.data, 1),
        _xlpm.Q_3, _xlfn.QUARTILE.INC(_xlpm.data, 3),
        _xlpm.k, IF(_xlpm.correction, 1.34897950039216, 1),
        (_xlpm.Q_3 - _xlpm.Q_1) / _xlpm.k
    )
)</definedName>
    <definedName name="L.JitterPlot" comment="JitterPlot(data, [mean], [halfwidth]): [mean=0] &amp; [halfwidth=1] refers to jittered y-values">_xlfn.LAMBDA(_xlpm.data,_xlop.mean,_xlop.halfwidth,
    _xlfn.LET(
        _xlpm.Xc, _xlfn.TOCOL(_xlpm.data),
        _xlpm.Xn, _xlfn._xlws.FILTER(_xlpm.Xc, ISNUMBER(_xlpm.Xc)),
        _xlpm.mean, IF(_xlfn.ISOMITTED(_xlpm.mean), 0, _xlpm.mean),
        _xlpm.halfwidth, IF(_xlfn.ISOMITTED(_xlpm.halfwidth), 1, _xlpm.halfwidth),
        _xlfn.HSTACK(_xlpm.Xn, 2 * _xlpm.halfwidth * L.runif(
            COUNT(_xlpm.Xn),,,,,L.SetSeed(CLS_SystemSeed &amp; ADDRESS(ROW(),COLUMN()) &amp; "JitterPlot")
        ) + _xlpm.mean - _xlpm.halfwidth)
    )
)</definedName>
    <definedName name="L.KDE" comment="KDE(xi, data, [bw]): x_i  value to evaluate KDE, [bw=1]. Helper function for Density.">_xlfn.LAMBDA(_xlpm.xi,_xlpm.data,_xlop.bw, _xlfn.LET(_xlpm.Xc, _xlfn.TOCOL(_xlpm.data), _xlpm.Xn, _xlfn._xlws.FILTER(_xlpm.Xc, ISNUMBER(_xlpm.Xc)), _xlpm.bw, IF(_xlfn.ISOMITTED(_xlpm.bw), 1, _xlpm.bw), _xlpm.n, COUNT(_xlpm.Xn), _xlpm.s, MIN(_xlfn.STDEV.S(_xlpm.Xn), L.IQR(_xlpm.Xn, TRUE)), _xlpm.H, 1.059 * _xlpm.s * _xlpm.n ^ (-0.2), _xlpm.W, _xlpm.H * _xlpm.bw, _xlpm.KDE, SUM(_xlfn.NORM.S.DIST((_xlpm.xi - _xlpm.Xn) / _xlpm.W, FALSE)), _xlpm.KDE / (_xlpm.n * _xlpm.W)))</definedName>
    <definedName name="L.KDEmax" comment="KDEmax(X, [bw], [k], [start], [end]): [bw=1], [points=75] for initial coarse search, [start=x_min]&amp;[end=x_max] define range to evaluate">_xlfn.LAMBDA(_xlpm.X,_xlop.bw,_xlop.points,_xlop.start,_xlop.end,
    _xlfn.LET(
        _xlpm.bw, IF(_xlfn.ISOMITTED(_xlpm.bw), 1, _xlpm.bw),
        _xlpm.points, IF(_xlfn.ISOMITTED(_xlpm.points), 75, _xlpm.points),
        _xlpm.start, IF(_xlfn.ISOMITTED(_xlpm.start), MIN(_xlpm.X), _xlpm.start),
        _xlpm.end, IF(_xlfn.ISOMITTED(_xlpm.end), MAX(_xlpm.X), _xlpm.end),
        _xlpm.Xc, _xlfn.TOCOL(_xlpm.X),
        _xlpm.Xn, _xlfn._xlws.FILTER(_xlpm.Xc, ISNUMBER(_xlpm.Xc)),
        _xlpm.n, COUNT(_xlpm.Xn),
        _xlpm.H, 1.059 * MIN(_xlfn.STDEV.S(_xlpm.Xn), L.IQR(_xlpm.Xn, TRUE)) * _xlpm.n ^ (-0.2),
        _xlpm.W, _xlpm.H * _xlpm.bw,
        _xlpm.D, L.Density(_xlpm.Xn, _xlpm.bw, _xlpm.points, _xlpm.start, _xlpm.end),
        _xlpm.y, INDEX(_xlpm.D, , 2),
        _xlpm.x0, _xlfn.XLOOKUP(MAX(_xlpm.y), _xlpm.y, INDEX(_xlpm.D, , 1)),
        _xlpm.step, _xlfn.LAMBDA(_xlpm.xhat,_xlpm._, _xlfn.LET(_xlpm.wts, _xlfn.NORM.S.DIST((_xlpm.xhat - _xlpm.Xn) / _xlpm.W, FALSE), SUMPRODUCT(_xlpm.wts, _xlpm.Xn) / SUM(_xlpm.wts))),
        _xlfn.REDUCE(_xlpm.x0, _xlfn.SEQUENCE(20), _xlpm.step)
    )
)</definedName>
    <definedName name="L.LINEST" comment="LINEST(Y, X, intcpt, stats): Same args/output as Excel's LINST but X &amp; Y can contain non-numeric vals">_xlfn.LAMBDA(_xlpm.Y,_xlpm.X,_xlop.intcpt,_xlop.stats,
    _xlfn.LET(
        _xlpm.intcpt, IF(_xlfn.ISOMITTED(_xlpm.intcpt), TRUE, _xlpm.intcpt),
        _xlpm.stats, IF(_xlfn.ISOMITTED(_xlpm.stats), FALSE, _xlpm.stats),
        _xlpm.Yc, IF(COLUMNS(_xlpm.Y) = 1, _xlpm.Y, TRANSPOSE(_xlpm.Y)),
        _xlpm.Xc, IF(COLUMNS(_xlpm.Y) = 1, _xlpm.X, TRANSPOSE(_xlpm.X)),
        _xlpm.Xind, _xlfn.BYROW(_xlpm.Xc, _xlfn.LAMBDA(_xlpm.Xc, PRODUCT(--ISNUMBER(_xlpm.Xc)))),
        _xlpm.Yind, ISNUMBER(_xlpm.Yc),
        _xlpm.numbers, _xlpm.Xind * _xlpm.Yind,
        _xlpm.Xn, _xlfn._xlws.FILTER(_xlpm.Xc, _xlpm.numbers),
        _xlpm.Yn, _xlfn._xlws.FILTER(_xlpm.Yc, _xlpm.numbers),
        LINEST(_xlpm.Yn, _xlpm.Xn, _xlpm.intcpt, _xlpm.stats)
    )
)</definedName>
    <definedName name="L.ListDupes" comment="ListDupes(X) displays the values that occur more than once in the input data vector.">_xlfn.LAMBDA(_xlpm.data,
    _xlfn.LET(
        _xlpm.keys, IF(
            COLUMNS(_xlpm.data) = 1,
            _xlfn.TOCOL(_xlpm.data),
            _xlfn.BYROW(_xlpm.data, _xlfn.LAMBDA(_xlpm.r, _xlfn.TEXTJOIN(CHAR(1), FALSE, _xlpm.r)))
        ),
        _xlpm.uniqueKeys, _xlfn.UNIQUE(_xlpm.keys),
        _xlpm.counts, _xlfn.MAP(_xlpm.uniqueKeys, _xlfn.LAMBDA(_xlpm.k, SUM(--(_xlpm.keys = _xlpm.k)))),
        _xlpm.dupKeys, _xlfn._xlws.FILTER(_xlpm.uniqueKeys, _xlpm.counts &gt; 1),
        IFERROR(
            _xlfn.CHOOSEROWS(_xlpm.data, _xlfn.XMATCH(_xlpm.dupKeys, _xlpm.keys)),
            "No duplicate rows found"
        )
    )
)</definedName>
    <definedName name="L.MAD" comment="MAD(X, [corrected]): Corrected=FALSE by default, set TRUE to compare to STDEV">_xlfn.LAMBDA(_xlpm.X,_xlop.corrected, _xlfn.LET(_xlpm.corrected, IF(_xlfn.ISOMITTED(_xlpm.corrected), FALSE, _xlpm.corrected), _xlpm.Xc, _xlfn.TOCOL(_xlpm.X), _xlpm.Xn, _xlfn._xlws.FILTER(_xlpm.Xc, ISNUMBER(_xlpm.Xc)), _xlpm.MAD, MEDIAN(ABS(_xlpm.Xn - MEDIAN(_xlpm.Xn))), IF(_xlpm.corrected, _xlpm.MAD / _xlfn.NORM.S.INV(0.75), _xlpm.MAD)))</definedName>
    <definedName name="L.MCM" comment="MCM(vars, se_vars, fn, [N],[DFs],[skew],[kurt],[seed_str]): vars &amp; se_vars as vectors, fn is lambda function">_xlfn.LAMBDA(_xlpm.vars,_xlpm.se_vars,_xlpm.fn,_xlop.N,_xlop.DFs,_xlop.skew,_xlop.kurt,_xlop.seed_str,
    _xlfn.LET(
        _xlpm.N, IF(_xlfn.ISOMITTED(_xlpm.N), 1000, _xlpm.N),
        _xlpm.varsRow, _xlfn.TOROW(_xlpm.vars),
        _xlpm.seRow, _xlfn.TOROW(_xlpm.se_vars),
        _xlpm.k, COLUMNS(_xlpm.varsRow),
        _xlpm.useDFs, NOT(_xlfn.ISOMITTED(_xlpm.DFs)),
        _xlpm.seedBase, IF(
            _xlfn.ISOMITTED(_xlpm.seed_str),
            CLS_SystemSeed &amp; ADDRESS(ROW(),COLUMN()) &amp; "MCM",
            _xlpm.seed_str
        ),
        _xlpm.BroadcastRow, _xlfn.LAMBDA(_xlpm.x,
            _xlfn.LET(
                _xlpm.v, _xlfn.TOROW(_xlpm.x),
                IF(COLUMNS(_xlpm.v) = 1, _xlfn.MAKEARRAY(1, _xlpm.k, _xlfn.LAMBDA(_xlpm.r,_xlpm.c, INDEX(_xlpm.v,1,1))), _xlpm.v)
            )
        ),
        _xlpm.DFsLenErr, IF(
            NOT(_xlpm.useDFs),
            "",
            IF(
                OR(COLUMNS(_xlfn.TOROW(_xlpm.DFs)) = 1, COLUMNS(_xlfn.TOROW(_xlpm.DFs)) = _xlpm.k),
                "",
                "ERROR: DFs must be a single value or the same length as vars"
            )
        ),
        _xlpm.skewLenErr, IF(
            OR(_xlpm.useDFs, _xlfn.ISOMITTED(_xlpm.skew)),
            "",
            IF(
                OR(COLUMNS(_xlfn.TOROW(_xlpm.skew)) = 1, COLUMNS(_xlfn.TOROW(_xlpm.skew)) = _xlpm.k),
                "",
                "ERROR: skew must be a single value or the same length as vars"
            )
        ),
        _xlpm.kurtLenErr, IF(
            OR(_xlpm.useDFs, _xlfn.ISOMITTED(_xlpm.kurt)),
            "",
            IF(
                OR(COLUMNS(_xlfn.TOROW(_xlpm.kurt)) = 1, COLUMNS(_xlfn.TOROW(_xlpm.kurt)) = _xlpm.k),
                "",
                "ERROR: kurt must be a single value or the same length as vars"
            )
        ),
        _xlpm.lenErr, IF(
            COLUMNS(_xlpm.seRow) &lt;&gt; _xlpm.k,
            "ERROR: vars and se_vars must be the same length",
            IF(_xlpm.DFsLenErr &lt;&gt; "", _xlpm.DFsLenErr, IF(_xlpm.skewLenErr &lt;&gt; "", _xlpm.skewLenErr, _xlpm.kurtLenErr))
        ),
        _xlpm.skewRow, IF(_xlfn.ISOMITTED(_xlpm.skew), _xlfn.MAKEARRAY(1, _xlpm.k, _xlfn.LAMBDA(_xlpm.r,_xlpm.c, 0)), _xlpm.BroadcastRow(_xlpm.skew)),
        _xlpm.rawKminRow, L.Fkmin(_xlpm.skewRow),
        _xlpm.kminRow, IF(_xlpm.rawKminRow &lt; 0, 0, _xlpm.rawKminRow),
        _xlpm.kurtRow, IF(_xlfn.ISOMITTED(_xlpm.kurt), ROUNDUP(_xlpm.kminRow, 0), _xlpm.BroadcastRow(_xlpm.kurt)),
        _xlpm.feasErr, IF(
            _xlpm.useDFs,
            "",
            _xlfn.LET(
                _xlpm.tooSmallRow, _xlpm.kurtRow &lt; _xlpm.kminRow,
                _xlpm.anyTooSmall, OR(_xlpm.tooSmallRow),
                _xlpm.validRow, _xlfn.MAP(
                    _xlfn.SEQUENCE(1,_xlpm.k),
                    _xlfn.LAMBDA(_xlpm.idx, INDEX(L.FSolveBump(INDEX(_xlpm.skewRow,1,_xlpm.idx), INDEX(_xlpm.kurtRow,1,_xlpm.idx)), 1, 6))
                ),
                _xlpm.anyInvalid, OR(_xlpm.validRow = 0),
                IF(
                    _xlpm.anyTooSmall,
                    "ERROR: kurtosis too small for variable(s) " &amp; _xlfn.TEXTJOIN(",", TRUE, _xlfn._xlws.FILTER(_xlfn.SEQUENCE(1,_xlpm.k), _xlpm.tooSmallRow, "")),
                    IF(
                        _xlpm.anyInvalid,
                        "ERROR: no valid distribution found for variable(s) " &amp; _xlfn.TEXTJOIN(",", TRUE, _xlfn._xlws.FILTER(_xlfn.SEQUENCE(1,_xlpm.k), _xlpm.validRow = 0, "")),
                        ""
                    )
                )
            )
        ),
        _xlpm.dfRow, IF(_xlpm.useDFs, _xlpm.BroadcastRow(_xlpm.DFs), _xlfn.MAKEARRAY(1, _xlpm.k, _xlfn.LAMBDA(_xlpm.r,_xlpm.c, 0))),
        _xlpm.allErr, IF(_xlpm.lenErr &lt;&gt; "", _xlpm.lenErr, _xlpm.feasErr),
        IF(
            _xlpm.allErr &lt;&gt; "",
            _xlpm.allErr,
            _xlfn.LET(
                _xlpm.firstCol, IF(
                    _xlpm.useDFs,
                    _xlfn.T.INV(L.runif(_xlpm.N,1,,,,"v_" &amp; 1 &amp; _xlpm.seedBase), INDEX(_xlpm.dfRow,1,1)),
                    L.rerror(_xlpm.N, 1, INDEX(_xlpm.skewRow,1,1), INDEX(_xlpm.kurtRow,1,1), "v_" &amp; 1 &amp; _xlpm.seedBase)
                ),
                _xlpm.noiseMatrix, IF(
                    _xlpm.k = 1,
                    _xlpm.firstCol,
                    _xlfn.REDUCE(
                        _xlpm.firstCol,
                        _xlfn.SEQUENCE(1, _xlpm.k-1),
                        _xlfn.LAMBDA(_xlpm.acc,_xlpm.idx,
                            _xlfn.LET(
                                _xlpm.j, _xlpm.idx + 1,
                                _xlpm.colJ, IF(
                                    _xlpm.useDFs,
                                    _xlfn.T.INV(L.runif(_xlpm.N,1,,,,"v_" &amp; _xlpm.j &amp; _xlpm.seedBase), INDEX(_xlpm.dfRow,1,_xlpm.j)),
                                    L.rerror(_xlpm.N, 1, INDEX(_xlpm.skewRow,1,_xlpm.j), INDEX(_xlpm.kurtRow,1,_xlpm.j), "v_" &amp; _xlpm.j &amp; _xlpm.seedBase)
                                ),
                                _xlfn.HSTACK(_xlpm.acc, _xlpm.colJ)
                            )
                        )
                    )
                ),
                _xlpm.simMatrix, _xlpm.varsRow + _xlpm.seRow * _xlpm.noiseMatrix,
                _xlfn.BYROW(_xlpm.simMatrix, _xlpm.fn)
            )
        )
    )
)</definedName>
    <definedName name="L.MCM_CI" comment="MCM(vars, se_vars, fn, [N],[DFs],[skew],[kurt],[seed_str]): vars &amp; se_vars as vectors, fn is lambda function">_xlfn.LAMBDA(_xlpm.vars,_xlpm.se_vars,_xlpm.fn,_xlop.N,_xlop.DFs,_xlop.skew,_xlop.kurt,_xlop.seed_str,
    _xlfn.LET(
        _xlpm.N, IF(_xlfn.ISOMITTED(_xlpm.N), 50000, _xlpm.N),
        _xlpm.sims, L.MCM(_xlpm.vars, _xlpm.se_vars, _xlpm.fn, _xlpm.N, _xlpm.DFs, _xlpm.skew, _xlpm.kurt, _xlpm.seed_str),
        IF(
            ISTEXT(INDEX(_xlpm.sims,1,1)),
            _xlpm.sims,
            _xlfn.VSTACK(_xlfn.PERCENTILE.INC(_xlpm.sims, 0.025), _xlfn.PERCENTILE.INC(_xlpm.sims, 0.975))
        )
    )
)</definedName>
    <definedName name="L.MCM_CI_V" comment="MCM(vars, se_vars, fn, [N],[DFs],[skew],[kurt]): vars &amp; se_vars as vectors, fn is lambda function. Volatile.">_xlfn.LAMBDA(_xlpm.vars,_xlpm.se_vars,_xlpm.fn,_xlop.N,_xlop.DFs,_xlop.skew,_xlop.kurt,
    _xlfn.LET(
        _xlpm.N, IF(_xlfn.ISOMITTED(_xlpm.N), 50000, _xlpm.N),
        _xlpm.sims, L.MCM_V(_xlpm.vars, _xlpm.se_vars, _xlpm.fn, _xlpm.N, _xlpm.DFs, _xlpm.skew, _xlpm.kurt),
        IF(
            ISTEXT(INDEX(_xlpm.sims,1,1)),
            _xlpm.sims,
            _xlfn.VSTACK(_xlfn.PERCENTILE.INC(_xlpm.sims, 0.025), _xlfn.PERCENTILE.INC(_xlpm.sims, 0.975))
        )
    )
)</definedName>
    <definedName name="L.MCM_error" comment="MCM(vars, se_vars, fn, [N],[DFs],[skew],[kurt],[seed_str]): vars &amp; se_vars as vectors, fn is lambda function">_xlfn.LAMBDA(_xlpm.vars,_xlpm.se_vars,_xlpm.fn,_xlop.N,_xlop.DFs,_xlop.skew,_xlop.kurt,_xlop.seed_str,
    _xlfn.LET(
        _xlpm.N, IF(_xlfn.ISOMITTED(_xlpm.N), 1000, _xlpm.N),
        _xlpm.varsRow, _xlfn.TOROW(_xlpm.vars),
        _xlpm.seRow, _xlfn.TOROW(_xlpm.se_vars),
        _xlpm.k, COLUMNS(_xlpm.varsRow),
        _xlpm.sims, L.MCM(_xlpm.vars, _xlpm.se_vars, _xlpm.fn, _xlpm.N, _xlpm.DFs, _xlpm.skew, _xlpm.kurt, _xlpm.seed_str),
        IF(
            ISTEXT(INDEX(_xlpm.sims,1,1)),
            _xlpm.sims,
            _xlfn.LET(
                _xlpm.trueValue, _xlpm.fn(_xlpm.varsRow),
                _xlpm.bias, AVERAGE(_xlpm.sims) - _xlpm.trueValue,
                _xlpm.stderrVal, _xlfn.STDEV.S(_xlpm.sims),
                _xlpm.totalVar, _xlfn.VAR.S(_xlpm.sims),
                _xlpm.oatFractions, _xlfn.MAP(
                    _xlfn.SEQUENCE(1,_xlpm.k),
                    _xlfn.LAMBDA(_xlpm.j,
                        _xlfn.LET(
                            _xlpm.isolatedSE, IF(_xlfn.SEQUENCE(1,_xlpm.k) = _xlpm.j, _xlpm.seRow, 0),
                            _xlpm.isolatedSims, L.MCM(_xlpm.vars, _xlpm.isolatedSE, _xlpm.fn, _xlpm.N, _xlpm.DFs, _xlpm.skew, _xlpm.kurt, _xlpm.seed_str),
                            _xlfn.VAR.S(_xlpm.isolatedSims) / _xlpm.totalVar
                        )
                    )
                ),
                _xlfn.VSTACK(_xlpm.trueValue, _xlpm.bias, _xlpm.stderrVal, _xlfn.TOCOL(_xlpm.oatFractions))
            )
        )
    )
)</definedName>
    <definedName name="L.MCM_error_V" comment="MCM(vars, se_vars, fn, [N],[DFs],[skew],[kurt]): vars &amp; se_vars as vectors, fn is lambda function. Volatile.">_xlfn.LAMBDA(_xlpm.vars,_xlpm.se_vars,_xlpm.fn,_xlop.N,_xlop.DFs,_xlop.skew,_xlop.kurt,
    _xlfn.LET(
        _xlpm.N, IF(_xlfn.ISOMITTED(_xlpm.N), 1000, _xlpm.N),
        _xlpm.varsRow, _xlfn.TOROW(_xlpm.vars),
        _xlpm.seRow, _xlfn.TOROW(_xlpm.se_vars),
        _xlpm.k, COLUMNS(_xlpm.varsRow),
        _xlpm.sims, L.MCM_V(_xlpm.vars, _xlpm.se_vars, _xlpm.fn, _xlpm.N, _xlpm.DFs, _xlpm.skew, _xlpm.kurt),
        IF(
            ISTEXT(INDEX(_xlpm.sims,1,1)),
            _xlpm.sims,
            _xlfn.LET(
                _xlpm.trueValue, _xlpm.fn(_xlpm.varsRow),
                _xlpm.bias, AVERAGE(_xlpm.sims) - _xlpm.trueValue,
                _xlpm.stderrVal, _xlfn.STDEV.S(_xlpm.sims),
                _xlpm.totalVar, _xlfn.VAR.S(_xlpm.sims),
                _xlpm.oatFractions, _xlfn.MAP(
                    _xlfn.SEQUENCE(1,_xlpm.k),
                    _xlfn.LAMBDA(_xlpm.j,
                        _xlfn.LET(
                            _xlpm.isolatedSE, IF(_xlfn.SEQUENCE(1,_xlpm.k) = _xlpm.j, _xlpm.seRow, 0),
                            _xlpm.isolatedSims, L.MCM_V(_xlpm.vars, _xlpm.isolatedSE, _xlpm.fn, _xlpm.N, _xlpm.DFs, _xlpm.skew, _xlpm.kurt),
                            _xlfn.VAR.S(_xlpm.isolatedSims) / _xlpm.totalVar
                        )
                    )
                ),
                _xlfn.VSTACK(_xlpm.trueValue, _xlpm.bias, _xlpm.stderrVal, _xlfn.TOCOL(_xlpm.oatFractions))
            )
        )
    )
)</definedName>
    <definedName name="L.MCM_V" comment="MCM(vars, se_vars, fn, [N],[DFs],[skew],[kurt]): vars &amp; se_vars as vectors, fn is lambda function. Volatile.">_xlfn.LAMBDA(_xlpm.vars,_xlpm.se_vars,_xlpm.fn,_xlop.N,_xlop.DFs,_xlop.skew,_xlop.kurt,
    _xlfn.LET(
        _xlpm.N, IF(_xlfn.ISOMITTED(_xlpm.N), 1000, _xlpm.N),
        _xlpm.varsRow, _xlfn.TOROW(_xlpm.vars),
        _xlpm.seRow, _xlfn.TOROW(_xlpm.se_vars),
        _xlpm.k, COLUMNS(_xlpm.varsRow),
        _xlpm.useDFs, NOT(_xlfn.ISOMITTED(_xlpm.DFs)),
        _xlpm.BroadcastRow, _xlfn.LAMBDA(_xlpm.x,
            _xlfn.LET(
                _xlpm.v, _xlfn.TOROW(_xlpm.x),
                IF(COLUMNS(_xlpm.v) = 1, _xlfn.MAKEARRAY(1, _xlpm.k, _xlfn.LAMBDA(_xlpm.r,_xlpm.c, INDEX(_xlpm.v,1,1))), _xlpm.v)
            )
        ),
        _xlpm.DFsLenErr, IF(
            NOT(_xlpm.useDFs),
            "",
            IF(
                OR(COLUMNS(_xlfn.TOROW(_xlpm.DFs)) = 1, COLUMNS(_xlfn.TOROW(_xlpm.DFs)) = _xlpm.k),
                "",
                "ERROR: DFs must be a single value or the same length as vars"
            )
        ),
        _xlpm.skewLenErr, IF(
            OR(_xlpm.useDFs, _xlfn.ISOMITTED(_xlpm.skew)),
            "",
            IF(
                OR(COLUMNS(_xlfn.TOROW(_xlpm.skew)) = 1, COLUMNS(_xlfn.TOROW(_xlpm.skew)) = _xlpm.k),
                "",
                "ERROR: skew must be a single value or the same length as vars"
            )
        ),
        _xlpm.kurtLenErr, IF(
            OR(_xlpm.useDFs, _xlfn.ISOMITTED(_xlpm.kurt)),
            "",
            IF(
                OR(COLUMNS(_xlfn.TOROW(_xlpm.kurt)) = 1, COLUMNS(_xlfn.TOROW(_xlpm.kurt)) = _xlpm.k),
                "",
                "ERROR: kurt must be a single value or the same length as vars"
            )
        ),
        _xlpm.lenErr, IF(
            COLUMNS(_xlpm.seRow) &lt;&gt; _xlpm.k,
            "ERROR: vars and se_vars must be the same length",
            IF(_xlpm.DFsLenErr &lt;&gt; "", _xlpm.DFsLenErr, IF(_xlpm.skewLenErr &lt;&gt; "", _xlpm.skewLenErr, _xlpm.kurtLenErr))
        ),
        _xlpm.skewRow, IF(_xlfn.ISOMITTED(_xlpm.skew), _xlfn.MAKEARRAY(1, _xlpm.k, _xlfn.LAMBDA(_xlpm.r,_xlpm.c, 0)), _xlpm.BroadcastRow(_xlpm.skew)),
        _xlpm.rawKminRow, L.Fkmin(_xlpm.skewRow),
        _xlpm.kminRow, IF(_xlpm.rawKminRow &lt; 0, 0, _xlpm.rawKminRow),
        _xlpm.kurtRow, IF(_xlfn.ISOMITTED(_xlpm.kurt), ROUNDUP(_xlpm.kminRow, 0), _xlpm.BroadcastRow(_xlpm.kurt)),
        _xlpm.feasErr, IF(
            _xlpm.useDFs,
            "",
            _xlfn.LET(
                _xlpm.tooSmallRow, _xlpm.kurtRow &lt; _xlpm.kminRow,
                _xlpm.anyTooSmall, OR(_xlpm.tooSmallRow),
                _xlpm.validRow, _xlfn.MAP(
                    _xlfn.SEQUENCE(1,_xlpm.k),
                    _xlfn.LAMBDA(_xlpm.idx, INDEX(L.FSolveBump(INDEX(_xlpm.skewRow,1,_xlpm.idx), INDEX(_xlpm.kurtRow,1,_xlpm.idx)), 1, 6))
                ),
                _xlpm.anyInvalid, OR(_xlpm.validRow = 0),
                IF(
                    _xlpm.anyTooSmall,
                    "ERROR: kurtosis too small for variable(s) " &amp; _xlfn.TEXTJOIN(",", TRUE, _xlfn._xlws.FILTER(_xlfn.SEQUENCE(1,_xlpm.k), _xlpm.tooSmallRow, "")),
                    IF(
                        _xlpm.anyInvalid,
                        "ERROR: no valid distribution found for variable(s) " &amp; _xlfn.TEXTJOIN(",", TRUE, _xlfn._xlws.FILTER(_xlfn.SEQUENCE(1,_xlpm.k), _xlpm.validRow = 0, "")),
                        ""
                    )
                )
            )
        ),
        _xlpm.dfRow, IF(_xlpm.useDFs, _xlpm.BroadcastRow(_xlpm.DFs), _xlfn.MAKEARRAY(1, _xlpm.k, _xlfn.LAMBDA(_xlpm.r,_xlpm.c, 0))),
        _xlpm.allErr, IF(_xlpm.lenErr &lt;&gt; "", _xlpm.lenErr, _xlpm.feasErr),
        IF(
            _xlpm.allErr &lt;&gt; "",
            _xlpm.allErr,
            _xlfn.LET(
                _xlpm.firstCol, IF(
                    _xlpm.useDFs,
                    _xlfn.T.INV(_xlfn.RANDARRAY(_xlpm.N,1), INDEX(_xlpm.dfRow,1,1)),
                    L.rerrorV(_xlpm.N, 1, INDEX(_xlpm.skewRow,1,1), INDEX(_xlpm.kurtRow,1,1))
                ),
                _xlpm.noiseMatrix, IF(
                    _xlpm.k = 1,
                    _xlpm.firstCol,
                    _xlfn.REDUCE(
                        _xlpm.firstCol,
                        _xlfn.SEQUENCE(1, _xlpm.k-1),
                        _xlfn.LAMBDA(_xlpm.acc,_xlpm.idx,
                            _xlfn.LET(
                                _xlpm.j, _xlpm.idx + 1,
                                _xlpm.colJ, IF(
                                    _xlpm.useDFs,
                                    _xlfn.T.INV(_xlfn.RANDARRAY(_xlpm.N,1), INDEX(_xlpm.dfRow,1,_xlpm.j)),
                                    L.rerrorV(_xlpm.N, 1, INDEX(_xlpm.skewRow,1,_xlpm.j), INDEX(_xlpm.kurtRow,1,_xlpm.j))
                                ),
                                _xlfn.HSTACK(_xlpm.acc, _xlpm.colJ)
                            )
                        )
                    )
                ),
                _xlpm.simMatrix, _xlpm.varsRow + _xlpm.seRow * _xlpm.noiseMatrix,
                _xlfn.BYROW(_xlpm.simMatrix, _xlpm.fn)
            )
        )
    )
)</definedName>
    <definedName name="L.MDiag" comment="MDiag(X): If X is vector function returns diagonal matrix, if X is matrix returns vector">_xlfn.LAMBDA(_xlpm.X,
    _xlfn.LET(
        _xlpm.numrows, ROWS(_xlpm.X),
        _xlpm.numcols, COLUMNS(_xlpm.X),
        _xlpm.n, MAX(_xlpm.numrows, _xlpm.numcols),
        IF(
            _xlpm.numrows = _xlpm.numcols,
            INDEX(_xlpm.X, _xlfn.SEQUENCE(_xlpm.numrows), _xlfn.SEQUENCE(_xlpm.numrows)),
            _xlfn.MAKEARRAY(_xlpm.n, _xlpm.n, _xlfn.LAMBDA(_xlpm.numrows,_xlpm.numcols, IF(_xlpm.numrows = _xlpm.numcols, INDEX(_xlfn.TOCOL(_xlpm.X), _xlpm.numrows), 0)))
        )
    )
)</definedName>
    <definedName name="L.MedianCI" comment="MedianCI(X, [alpha]): [alpha=0.05] defines max significance level (CI is conservative)">_xlfn.LAMBDA(_xlpm.X,_xlop.alpha, _xlfn.LET(_xlpm.alpha, IF(_xlfn.ISOMITTED(_xlpm.alpha), 5%, _xlpm.alpha), _xlpm.n, COUNT(_xlpm.X), _xlpm.Xs, _xlfn._xlws.SORT(_xlfn.TOCOL(_xlpm.X)), _xlpm.index_lower, _xlpm.n - _xlfn.BINOM.INV(_xlpm.n, 0.5, 1 - _xlpm.alpha / 2) + 1, _xlpm.index_upper, _xlfn.BINOM.INV(_xlpm.n, 0.5, 1 - _xlpm.alpha / 2) + 1, _xlpm.CL, _xlfn.BINOM.DIST(_xlpm.index_upper - 1, _xlpm.n, 0.5, TRUE) - _xlfn.BINOM.DIST(_xlpm.index_lower - 1, _xlpm.n, 0.5, TRUE), _xlpm.index_LL, IF(_xlpm.CL &lt; 1 - _xlpm.alpha, _xlpm.index_lower - 1, _xlpm.index_lower), _xlpm.Coverage, _xlfn.BINOM.DIST(_xlpm.index_upper - 1, _xlpm.n, 0.5, TRUE) - _xlfn.BINOM.DIST(_xlpm.index_LL - 1, _xlpm.n, 0.5, TRUE), _xlfn.VSTACK(INDEX(_xlpm.Xs, _xlpm.index_LL), INDEX(_xlpm.Xs, _xlpm.index_upper), _xlpm.Coverage)))</definedName>
    <definedName name="L.NumUnique" comment="NumUnique(X,[numeric]): X is input data, [numeric=FALSE], if TRUE counts only unique numbers">_xlfn.LAMBDA(_xlpm.X,_xlop.numeric, _xlfn.LET(_xlpm.numeric, IF(_xlfn.ISOMITTED(_xlpm.numeric), FALSE, _xlpm.numeric), _xlpm.Xc, _xlfn.TOCOL(_xlpm.X), IF(_xlpm.numeric, COUNT(_xlfn.UNIQUE(_xlpm.Xc)), COUNTA(_xlfn.UNIQUE(_xlpm.Xc)))))</definedName>
    <definedName name="L.OLS" comment="OLS(Y, X): Y is single col, X can be multiple cols">_xlfn.LAMBDA(_xlpm.Y,_xlpm.X, _xlfn.LET(_xlpm.Xind, _xlfn.BYROW(_xlpm.X, _xlfn.LAMBDA(_xlpm.X, PRODUCT(--ISNUMBER(_xlpm.X)))), _xlpm.Yind, ISNUMBER(_xlpm.Y), _xlpm.NumFilter, _xlpm.Xind * _xlpm.Yind, _xlpm.Xn, _xlfn._xlws.FILTER(_xlpm.X, _xlpm.NumFilter), _xlpm.Yn, _xlfn._xlws.FILTER(_xlpm.Y, _xlpm.NumFilter), _xlpm.m, LINEST(_xlpm.Yn, _xlpm.Xn, 1, 1), _xlpm.p, COLUMNS(_xlpm.Xn), _xlpm.labels, {"coeffs";"std err";"95% MOE";"sres,R^2";"n,DOF";"SSreg,SSres";"F,p-val";"Correlation"}, _xlpm.coeffs, _xlfn.CHOOSEROWS(_xlpm.m, 1), _xlpm.stderrs, _xlfn.CHOOSEROWS(_xlpm.m, 2), _xlpm.n, COUNT(_xlpm.Yn), _xlpm.DOF, INDEX(_xlpm.m, 4, 2), _xlpm.MOE, _xlpm.stderrs * _xlfn.T.INV.2T(5%, _xlpm.DOF), _xlpm.sres, INDEX(_xlpm.m, 3, 2), _xlpm.Rsqr, INDEX(_xlpm.m, 3, 1), _xlpm.SSrow, _xlfn.CHOOSEROWS(_xlpm.m, 5), _xlpm.Fobs, INDEX(_xlpm.m, 4, 1), _xlpm.pval, _xlfn.F.DIST.RT(_xlpm.Fobs, _xlpm.p, _xlpm.DOF), _xlpm.T, IF(COLUMNS(_xlpm.Xn) &gt; 1, INDEX(_xlpm.Xn, _xlfn.SEQUENCE(_xlpm.n), _xlfn.SEQUENCE(, _xlpm.p, _xlpm.p, -1)), _xlpm.Xn), _xlpm.Xm, _xlfn.HSTACK(_xlpm.T, L.Ones(_xlpm.n, 1)), _xlpm.Cov, MINVERSE(MMULT(TRANSPOSE(_xlpm.Xm), _xlpm.Xm)) * _xlpm.sres ^ 2, _xlpm.Dinv, L.MDiag(1 / _xlfn.CHOOSEROWS(_xlpm.m, 2)), _xlpm.Corr, MMULT(MMULT(_xlpm.Dinv, _xlpm.Cov), _xlpm.Dinv), _xlpm.output, IFERROR(_xlfn.VSTACK(_xlpm.coeffs, _xlpm.stderrs, _xlpm.MOE, _xlfn.HSTACK(_xlpm.sres, _xlpm.Rsqr), _xlfn.HSTACK(_xlpm.n, _xlpm.DOF), _xlpm.SSrow, _xlfn.HSTACK(_xlpm.Fobs, _xlpm.pval), _xlpm.Corr), ""), IFERROR(_xlfn.HSTACK(_xlpm.labels, _xlpm.output), "")))</definedName>
    <definedName name="L.Ones" comment="Ones([r], [c]): [r=1], [c=1] rows and cols of output matrix whose every element is 1">_xlfn.LAMBDA(_xlop.numrows,_xlop.numcols,
    _xlfn.LET(
        _xlpm.numrows, IF(_xlfn.ISOMITTED(_xlpm.numrows), 1, _xlpm.numrows),
        _xlpm.numcols, IF(_xlfn.ISOMITTED(_xlpm.numcols), 1, _xlpm.numcols),
        _xlfn.EXPAND(1, _xlpm.numrows, _xlpm.numcols, 1)
    )
)</definedName>
    <definedName name="L.PolyConf" comment="PolyConf(Y, X, xu, [p]): Y/X both univariate, xu is value to evaluate CI, [p=1] is order">_xlfn.LAMBDA(_xlpm.Y,_xlpm.X,_xlpm.xu,_xlop.p,
    _xlfn.LET(
        _xlpm.p, IF(_xlfn.ISOMITTED(_xlpm.p), 1, _xlpm.p),
        _xlpm.NumFilter, ISNUMBER(_xlpm.X) * ISNUMBER(_xlpm.Y),
        _xlpm.Xn, _xlfn._xlws.FILTER(_xlpm.X, _xlpm.NumFilter),
        _xlpm.Yn, _xlfn._xlws.FILTER(_xlpm.Y, _xlpm.NumFilter),
        _xlpm.n, COUNT(_xlpm.Yn),
        _xlpm.Xm, _xlfn.HSTACK(_xlfn.EXPAND(1, _xlpm.n, 1, 1), _xlpm.Xn ^ _xlfn.SEQUENCE(, _xlpm.p)),
        _xlpm.m, _xlfn.DROP(LINEST(_xlpm.Yn, _xlpm.Xm, 0, 1), , -1),
        _xlpm.sres, INDEX(_xlpm.m, 3, 2),
        _xlpm.b, _xlfn.SORTBY(TRANSPOSE(_xlfn.TAKE(_xlpm.m,1)),_xlfn.SEQUENCE(_xlpm.p+1),-1),
        _xlpm.X0, IF(_xlpm.xu&lt;&gt;0,TRANSPOSE(_xlpm.xu ^ _xlfn.SEQUENCE(, _xlpm.p + 1, 0)), _xlfn.EXPAND(1, _xlpm.p + 1, 1, 0)),
        _xlpm.yhat, SUMPRODUCT(_xlpm.b, _xlpm.X0),
        _xlpm.inner, MINVERSE(MMULT(TRANSPOSE(_xlpm.Xm), _xlpm.Xm)),
        _xlpm.se_yhat, SQRT(MMULT(MMULT(TRANSPOSE(_xlpm.X0), _xlpm.inner), _xlpm.X0)) * _xlpm.sres,
        _xlpm.MOE, _xlfn.T.INV.2T(5%, _xlpm.n - _xlpm.p - 1) * _xlpm.se_yhat,
        _xlpm.LL, _xlpm.yhat - _xlpm.MOE,
        _xlpm.UL, _xlpm.yhat + _xlpm.MOE,
        _xlfn.HSTACK(_xlpm.yhat, _xlpm.se_yhat, _xlpm.MOE, _xlpm.LL, _xlpm.UL)
    )
)</definedName>
    <definedName name="L.PolyHat" comment="PolyHat(Y, X, [xu], [p]): Y/X both univariate, xu is value to evaluate y-hat, [p=1] is order">_xlfn.LAMBDA(_xlpm.Y,_xlpm.X,_xlop.xu,_xlop.p, _xlfn.LET(_xlpm.p, IF(_xlfn.ISOMITTED(_xlpm.p), 1, _xlpm.p), _xlpm.NumFilter, ISNUMBER(_xlpm.X) * ISNUMBER(_xlpm.Y), _xlpm.Xn, _xlfn._xlws.FILTER(_xlpm.X, _xlpm.NumFilter), _xlpm.Yn, _xlfn._xlws.FILTER(_xlpm.Y, _xlpm.NumFilter), _xlpm.n, COUNT(_xlpm.Yn), _xlpm.xu, IF(_xlfn.ISOMITTED(_xlpm.xu), _xlpm.Xn, _xlpm.xu), _xlpm.m, LINEST(_xlpm.Yn, _xlpm.Xn ^ (_xlfn.SEQUENCE(, _xlpm.p)), 1, 0), _xlpm.Xblock, _xlfn.HSTACK(_xlpm.xu ^ _xlfn.SEQUENCE(, _xlpm.p, _xlpm.p, -1), L.Ones(COUNT(_xlpm.xu))), _xlfn.BYROW(_xlpm.Xblock, _xlfn.LAMBDA(_xlpm.xi, SUM(_xlpm.m * _xlpm.xi)))))</definedName>
    <definedName name="L.PolyInv" comment="PolyInv(Y, X, yu, [p]): Y/X both univariate, yu is value to evaluate x-hat stats, [p=1] is order">_xlfn.LAMBDA(_xlpm.Y,_xlpm.X,_xlpm.yu,_xlop.p,
    _xlfn.LET(
        _xlpm.p, IF(_xlfn.ISOMITTED(_xlpm.p), 1, _xlpm.p),
        _xlpm.n, COUNT(_xlpm.Y),
        _xlpm.NumFilter, ISNUMBER(_xlpm.X) * ISNUMBER(_xlpm.Y),
        _xlpm.Xn, _xlfn._xlws.FILTER(_xlpm.X, _xlpm.NumFilter),
        _xlpm.Yn, _xlfn._xlws.FILTER(_xlpm.Y, _xlpm.NumFilter),
        IF(
            _xlpm.p = 1,
            _xlfn.LET(
                _xlpm.coeffs, LINEST(_xlpm.Yn, _xlpm.Xn, TRUE, TRUE),
                _xlpm.b_0, INDEX(_xlpm.coeffs, 1, 2),
                _xlpm.b_1, INDEX(_xlpm.coeffs, 1, 1),
                _xlpm.xhat_u, (_xlpm.yu - _xlpm.b_0) / _xlpm.b_1,
                _xlpm.pred, L.PolyPred(_xlpm.Y, _xlpm.X, _xlpm.xhat_u),
                _xlpm.se_xhat, ABS(INDEX(_xlpm.pred, 1, 2) / _xlpm.b_1),
                _xlpm.MOE, ABS(INDEX(_xlpm.pred, 1, 3) / _xlpm.b_1),
                _xlpm.Sxx, DEVSQ(_xlpm.Xn),
                _xlpm.xbar, AVERAGE(_xlpm.Xn),
                _xlpm.tcrit, _xlfn.T.INV.2T(5%, _xlpm.n-2),
                _xlpm.sres, INDEX(_xlpm.coeffs, 3, 2),
                _xlpm.se_b1, INDEX(_xlpm.coeffs, 2, 1),
                _xlpm.g, (_xlpm.tcrit / (_xlpm.b_1 / _xlpm.se_b1))^2,
                _xlpm.first_num, (_xlpm.xhat_u - _xlpm.xbar) * _xlpm.g,
                _xlpm.second_num, _xlpm.tcrit * _xlpm.sres / ABS(_xlpm.b_1) * SQRT((1 + 1/_xlpm.n)*(1 - _xlpm.g) + (_xlpm.xhat_u - _xlpm.xbar)^2/_xlpm.Sxx),
                _xlpm.UL, _xlpm.xhat_u + (_xlpm.first_num + _xlpm.second_num)/(1 - _xlpm.g),
                _xlpm.LL, _xlpm.xhat_u + (_xlpm.first_num - _xlpm.second_num)/(1 - _xlpm.g),
                IF(
                    ISERROR(_xlpm.second_num),
                    _xlfn.HSTACK(_xlpm.xhat_u, _xlpm.se_xhat, _xlpm.MOE),
                    _xlfn.HSTACK(_xlpm.xhat_u, _xlpm.se_xhat, _xlpm.MOE, _xlpm.LL, _xlpm.UL)
                )
            ),
            IF(
                _xlpm.p &gt; 2,
                "ERROR: order must be 1 or 2",
                _xlfn.LET(
                    _xlpm.coeffs, LINEST(_xlfn.TOCOL(_xlpm.Yn), _xlfn.TOCOL(_xlpm.Xn) ^ _xlfn.SEQUENCE(, 2), TRUE, FALSE),
                    _xlpm.b_2, INDEX(_xlpm.coeffs, 1, 1),
                    _xlpm.a, _xlpm.b_2,
                    _xlpm.b_1, INDEX(_xlpm.coeffs, 1, 2),
                    _xlpm.b, _xlpm.b_1,
                    _xlpm.b_0, INDEX(_xlpm.coeffs, 1, 3),
                    _xlpm.c_, _xlpm.b_0 - _xlpm.yu,
                    _xlpm.xest, (_xlpm.yu - _xlpm.b_0) / _xlpm.b_1,
                    _xlpm.x_1, (-_xlpm.b + SQRT(_xlpm.b ^ 2 - 4 * _xlpm.a * _xlpm.c_)) / (2 * _xlpm.a),
                    _xlpm.x_2, (-_xlpm.b - SQRT(_xlpm.b ^ 2 - 4 * _xlpm.a * _xlpm.c_)) / (2 * _xlpm.a),
                    _xlpm.xhat_u, IF(ABS(_xlpm.x_1 - _xlpm.xest) &lt; ABS(_xlpm.x_2 - _xlpm.xest), _xlpm.x_1, _xlpm.x_2),
                    _xlpm.pred, L.PolyPred(_xlpm.Y, _xlpm.X, _xlpm.xhat_u, 2),
                    _xlpm.se_xhat, ABS(INDEX(_xlpm.pred, 1, 2) / (2 * _xlpm.b_2 * _xlpm.xhat_u + _xlpm.b_1)),
                    _xlpm.MOE, _xlfn.T.INV.2T(5%, COUNT(_xlpm.Xn) - 3) * _xlpm.se_xhat,
                    _xlfn.HSTACK(_xlpm.xhat_u, _xlpm.se_xhat, _xlpm.MOE, _xlpm.xhat_u - _xlpm.MOE, _xlpm.xhat_u + _xlpm.MOE)
                )
            )
        )
    )
)</definedName>
    <definedName name="L.PolyLS" comment="PolyLS(Y, X, [p]): Y/X both univariate, [p=1] is order">_xlfn.LAMBDA(_xlpm.Y,_xlpm.X,_xlop.p, _xlfn.LET(_xlpm.p, IF(_xlfn.ISOMITTED(_xlpm.p), 1, _xlpm.p), _xlpm.NumFilter, ISNUMBER(_xlpm.X) * ISNUMBER(_xlpm.Y), _xlpm.Xn, _xlfn._xlws.FILTER(_xlpm.X, _xlpm.NumFilter), _xlpm.Yn, _xlfn._xlws.FILTER(_xlpm.Y, _xlpm.NumFilter), L.OLS(_xlpm.Yn, _xlpm.Xn ^ _xlfn.SEQUENCE(, _xlpm.p))))</definedName>
    <definedName name="L.PolyPred" comment="PolyPred(Y, X, xu, [p]): Y/X both univariate, xu is value to evaluate PI, [p=1] is order">_xlfn.LAMBDA(_xlpm.Y,_xlpm.X,_xlpm.xu,_xlop.p,
    _xlfn.LET(
        _xlpm.p, IF(_xlfn.ISOMITTED(_xlpm.p), 1, _xlpm.p),
        _xlpm.NumFilter, ISNUMBER(_xlpm.X) * ISNUMBER(_xlpm.Y),
        _xlpm.Xn, _xlfn._xlws.FILTER(_xlpm.X, _xlpm.NumFilter),
        _xlpm.Yn, _xlfn._xlws.FILTER(_xlpm.Y, _xlpm.NumFilter),
        _xlpm.n, COUNT(_xlpm.Yn),
        _xlpm.Xm, _xlfn.HSTACK(L.Ones(_xlpm.n), _xlpm.Xn ^ _xlfn.SEQUENCE(, _xlpm.p)),
        _xlpm.m, _xlfn.DROP(LINEST(_xlpm.Yn, _xlpm.Xm, 0, 1), , -1),
        _xlpm.sres, INDEX(_xlpm.m, 3, 2),
        _xlpm.b, _xlfn.SORTBY(TRANSPOSE(_xlfn.TAKE(_xlpm.m,1)),_xlfn.SEQUENCE(_xlpm.p+1),-1),
        _xlpm.X0, IF(_xlpm.xu&lt;&gt;0,TRANSPOSE(_xlpm.xu ^ _xlfn.SEQUENCE(, _xlpm.p + 1, 0)),_xlfn.EXPAND(1,_xlpm.p+1,1,0)),
        _xlpm.yhat, SUMPRODUCT(_xlpm.b, _xlpm.X0),
        _xlpm.inner, MINVERSE(MMULT(TRANSPOSE(_xlpm.Xm), _xlpm.Xm)),
        _xlpm.se_yhat, SQRT(1 + MMULT(MMULT(TRANSPOSE(_xlpm.X0), _xlpm.inner), _xlpm.X0)) * _xlpm.sres,
        _xlpm.MOE, _xlfn.T.INV.2T(5%, _xlpm.n - _xlpm.p - 1) * _xlpm.se_yhat,
        _xlpm.LL, _xlpm.yhat - _xlpm.MOE,
        _xlpm.UL, _xlpm.yhat + _xlpm.MOE,
        _xlfn.HSTACK(_xlpm.yhat, _xlpm.se_yhat, _xlpm.MOE, _xlpm.LL, _xlpm.UL)
    )
)</definedName>
    <definedName name="L.PolyResids" comment="PolyResids(Y, X, [order], [pmod]): Y/X both univariate, [p=1] is order, [pmod=FALSE] is flag to return modified p-values.">_xlfn.LAMBDA(_xlpm.Y,_xlpm.X,_xlop.order,_xlop.pmod,
    _xlfn.LET(
        _xlpm.order, IF(_xlfn.ISOMITTED(_xlpm.order), 1, _xlpm.order),
        _xlpm.pmod, IF(_xlfn.ISOMITTED(_xlpm.pmod), FALSE, _xlpm.pmod),
        _xlpm.p, _xlpm.order + 1,
        _xlpm.NumFilter, ISNUMBER(_xlpm.X) * ISNUMBER(_xlpm.Y),
        _xlpm.Yn, _xlfn.TOCOL(_xlfn._xlws.FILTER(_xlpm.Y, _xlpm.NumFilter)),
        _xlpm.Xc, _xlfn._xlws.FILTER(_xlpm.X, _xlpm.NumFilter),
        _xlpm.n, COUNT(_xlpm.Xc),
        _xlpm.Xn, _xlfn.HSTACK(L.Ones(_xlpm.n), _xlfn.TOCOL(_xlpm.Xc) ^ _xlfn.SEQUENCE(, _xlpm.order)),
        _xlpm.inner, MINVERSE(MMULT(TRANSPOSE(_xlpm.Xn), _xlpm.Xn)),
        _xlpm.H, MMULT(MMULT(_xlpm.Xn, _xlpm.inner), TRANSPOSE(_xlpm.Xn)),
        _xlpm.h_ii, L.MDiag(_xlpm.H),
        _xlpm.resids, _xlpm.Yn - MMULT(_xlpm.H, _xlpm.Yn),
        _xlpm.sres, SQRT(SUMSQ(_xlpm.resids) / (_xlpm.n - _xlpm.p)),
        _xlpm.s_resids, SQRT(1 - _xlpm.h_ii) * _xlpm.sres,
        _xlpm.resids_std, _xlpm.resids / _xlpm.s_resids,
        _xlpm.delresids, _xlpm.resids / (1 - _xlpm.h_ii),
        _xlpm.s_del, SQRT(((_xlpm.n - _xlpm.p) * _xlpm.sres ^ 2 - _xlpm.resids ^ 2 / (1 - _xlpm.h_ii)) / (_xlpm.n - _xlpm.p - 1)),
        _xlpm.resids_stud, _xlpm.resids / (_xlpm.s_del * SQRT(1 - _xlpm.h_ii)),
        IF(
            _xlpm.pmod,
            _xlfn.HSTACK(_xlpm.resids, _xlpm.resids_std, _xlpm.delresids, _xlpm.resids_stud, _xlfn.T.DIST.2T(ABS(_xlpm.resids_stud), _xlpm.n-_xlpm.p-1) * _xlpm.n),
            _xlfn.HSTACK(_xlpm.resids, _xlpm.resids_std, _xlpm.delresids, _xlpm.resids_stud)
        )
    )
)</definedName>
    <definedName name="L.PolySlope" comment="PolySlope(Y, X, x_u, [p]): Y/X both univariate, evaluate slope at x_u for p order [p=1]">_xlfn.LAMBDA(_xlpm.Y,_xlpm.X,_xlpm.x_u,_xlop.p,
    _xlfn.LET(
        _xlpm.p, IF(_xlfn.ISOMITTED(_xlpm.p),1,_xlpm.p),
        _xlpm.Yn, _xlfn._xlws.FILTER(_xlpm.Y,ISNUMBER(_xlpm.X)*ISNUMBER(_xlpm.Y)),
        _xlpm.Xn, _xlfn._xlws.FILTER(_xlpm.X,ISNUMBER(_xlpm.X)*ISNUMBER(_xlpm.Y)),
        _xlpm.b, _xlfn.DROP(LINEST(_xlpm.Yn, _xlpm.Xn^_xlfn.SEQUENCE(,_xlpm.p)),,-1),
        IF(
            _xlpm.x_u = 0,
            _xlfn.TAKE(_xlpm.b,,-1),
            SUM(_xlfn.SEQUENCE(, _xlpm.p, _xlpm.p, -1) * _xlpm.b * _xlpm.x_u^_xlfn.SEQUENCE(, _xlpm.p, _xlpm.p-1, -1))
        )
    )
)</definedName>
    <definedName name="L.PolySres" comment="PolySres(Y, X, [order], [intcpt]): Y/X both univariate, [p=1] is order, [intcpt=TRUE]">_xlfn.LAMBDA(_xlpm.Y,_xlpm.X,_xlop.order,_xlop.intcpt, _xlfn.LET(_xlpm.order, IF(_xlfn.ISOMITTED(_xlpm.order), 1, _xlpm.order), _xlpm.intcpt, IF(_xlfn.ISOMITTED(_xlpm.intcpt), TRUE, _xlpm.intcpt), _xlpm.NumFilter, ISNUMBER(_xlpm.X) * ISNUMBER(_xlpm.Y), _xlpm.Xn, _xlfn._xlws.FILTER(_xlpm.X, _xlpm.NumFilter), _xlpm.Yn, _xlfn._xlws.FILTER(_xlpm.Y, _xlpm.NumFilter), L.Sres(_xlpm.Yn, _xlpm.Xn ^ _xlfn.SEQUENCE(, _xlpm.order), _xlpm.intcpt)))</definedName>
    <definedName name="L.Qn" comment="Qn(X, [corrected], [finite]): Corrected=FALSE by default, set TRUE to compare to STDEV; [finite=TRUE] applies small-sample correction when corrected">_xlfn.LAMBDA(_xlpm.X,_xlop.corrected,_xlop.finite,
    _xlfn.LET(
        _xlpm.corrected, IF(_xlfn.ISOMITTED(_xlpm.corrected), FALSE, _xlpm.corrected),
        _xlpm.finite, IF(_xlfn.ISOMITTED(_xlpm.finite), TRUE, _xlpm.finite),
        _xlpm.Xc, _xlfn.TOCOL(_xlpm.X),
        _xlpm.Xn, _xlfn._xlws.FILTER(_xlpm.Xc, ISNUMBER(_xlpm.Xc)),
        _xlpm.n, ROWS(_xlpm.Xn),
        _xlpm.h, INT(_xlpm.n / 2) + 1,
        _xlpm.k, _xlpm.h * (_xlpm.h - 1) / 2,
        _xlpm.D, ABS(_xlpm.Xn - TRANSPOSE(_xlpm.Xn)),
        _xlpm.q, SMALL(_xlpm.D, _xlpm.n + 2 * _xlpm.k),
        _xlpm.cnst, 1 / (SQRT(2) * _xlfn.NORM.S.INV(5 / 8)),
        _xlpm.dn, IF(NOT(_xlpm.finite), 1,
            IF(_xlpm.n &lt;= 9,
                CHOOSE(MAX(_xlpm.n, 2) - 1, 0.399, 0.994, 0.512, 0.844, 0.611, 0.857, 0.669, 0.872),
                IF(ISODD(_xlpm.n), _xlpm.n / (_xlpm.n + 1.4), _xlpm.n / (_xlpm.n + 3.8))
            )
        ),
        IF(_xlpm.corrected, _xlpm.cnst * _xlpm.dn * _xlpm.q, _xlpm.q)
    )
)</definedName>
    <definedName name="L.QQnorm" comment="QQnorm(Y): Y is univariate data">_xlfn.LAMBDA(_xlpm.Y,
    _xlfn.LET(
        _xlpm.ECDF, (COUNTIF(_xlpm.Y, "&lt;" &amp; _xlpm.Y) + COUNTIF(_xlpm.Y, "&lt;=" &amp; _xlpm.Y)) / (2 * COUNT(_xlpm.Y)),
        _xlfn.NORM.S.INV(_xlpm.ECDF)
    )
)</definedName>
    <definedName name="L.QQref" comment="QQref(Y, [x_1], [x_2]): Y is univariate data, [x1=-3], [x2=+3] define range of ref line on the x-axis">_xlfn.LAMBDA(_xlpm.Y,_xlop.x_1,_xlop.x_2, _xlfn.LET(_xlpm.x_1, IF(_xlfn.ISOMITTED(_xlpm.x_1), -3, _xlpm.x_1), _xlpm.x_2, IF(_xlfn.ISOMITTED(_xlpm.x_2), 3, _xlpm.x_2), _xlpm.Q1_x, _xlfn.NORM.S.INV(0.25), _xlpm.Q3_x, _xlfn.NORM.S.INV(0.75), _xlpm.Q1_y, _xlfn.QUARTILE.INC(_xlpm.Y, 1), _xlpm.Q3_y, _xlfn.QUARTILE.INC(_xlpm.Y, 3), _xlpm.refSlope, (_xlpm.Q3_y - _xlpm.Q1_y) / (_xlpm.Q3_x - _xlpm.Q1_x), _xlpm.refInt, AVERAGE(_xlpm.Q1_y, _xlpm.Q3_y) - _xlpm.refSlope * AVERAGE(_xlpm.Q1_x, _xlpm.Q3_x), _xlpm.y_1, _xlpm.refSlope * _xlpm.x_1 + _xlpm.refInt, _xlpm.y_2, _xlpm.refSlope * _xlpm.x_2 + _xlpm.refInt, _xlfn.VSTACK(_xlfn.HSTACK(_xlpm.x_1, _xlpm.y_1), _xlfn.HSTACK(_xlpm.x_2, _xlpm.y_2))))</definedName>
    <definedName name="L.Range" comment="Range(start, stop, length): Returns series of numbers of desired length with max = &quot;stop&quot; value">_xlfn.LAMBDA(_xlpm.start,_xlpm.stop,_xlpm.length, _xlfn.SEQUENCE(_xlpm.length, 1, _xlpm.start, (_xlpm.stop - _xlpm.start) / (_xlpm.length - 1)))</definedName>
    <definedName name="L.rerror" comment="rerror([rows], [cols], [skew], [kurt], [seed_str]). RNG with optional skewness/excess kurtosis via Fleishman's power method; kurt defaults to the minimum feasible value for the given skew if omitted, and errors if an explicit kurt is below that minimum. S">_xlfn.LAMBDA(_xlop.rows,_xlop.cols,_xlop.skew,_xlop.kurt,_xlop.seed_str,
    _xlfn.LET(
        _xlpm.rows, IF(_xlfn.ISOMITTED(_xlpm.rows), 1, _xlpm.rows),
        _xlpm.cols, IF(_xlfn.ISOMITTED(_xlpm.cols), 1, _xlpm.cols),
        _xlpm.skew, IF(_xlfn.ISOMITTED(_xlpm.skew), 0, _xlpm.skew),
        _xlpm.kmin, MAX(0, L.Fkmin(_xlpm.skew)),
        _xlpm.kurtTooSmall, IF(_xlfn.ISOMITTED(_xlpm.kurt), FALSE, _xlpm.kurt &lt; _xlpm.kmin),
        _xlpm.kurt, IF(_xlfn.ISOMITTED(_xlpm.kurt), ROUNDUP(_xlpm.kmin,0), _xlpm.kurt),
        _xlpm.coeffs, L.FSolveBump(_xlpm.skew, _xlpm.kurt),
        IF(
            _xlpm.kurtTooSmall,
            "ERROR: kurtosis too small for skew = " &amp; _xlpm.skew &amp; "; must be at least " &amp; TEXT(_xlpm.kmin, "0.00"),
            IF(
                AND(_xlpm.skew = 0, _xlpm.kurt = 0),
                L.rnorm(_xlpm.rows, _xlpm.cols, 0, 1, _xlpm.seed_str),
                IF(
                    INDEX(_xlpm.coeffs, 1, 6) = 0,
                    "ERROR: no valid distribution found for skew = " &amp; _xlpm.skew &amp; ", kurt = " &amp; _xlpm.kurt,
                    _xlfn.LET(
                        _xlpm.z, _xlfn.NORM.S.INV(L.runif(_xlpm.rows, _xlpm.cols, ,,,_xlpm.seed_str)),
                        _xlpm.b, INDEX(_xlpm.coeffs, 1, 1),
                        _xlpm.c, INDEX(_xlpm.coeffs, 1, 2),
                        _xlpm.d, INDEX(_xlpm.coeffs, 1, 3),
                        -_xlpm.c + _xlpm.b*_xlpm.z + _xlpm.c*_xlpm.z^2 + _xlpm.d*_xlpm.z^3
                    )
                )
            )
        )
    )
)</definedName>
    <definedName name="L.rerrorV" comment="rerrorV([rows], [cols], [skew], [kurt]). RNG with optional skewness/excess kurtosis via Fleishman's power method; kurt defaults to the minimum feasible value for the given skew if omitted, and errors if an explicit kurt is below that minimum. Volatile, us">_xlfn.LAMBDA(_xlop.rows,_xlop.cols,_xlop.skew,_xlop.kurt,
    _xlfn.LET(
        _xlpm.rows, IF(_xlfn.ISOMITTED(_xlpm.rows), 1, _xlpm.rows),
        _xlpm.cols, IF(_xlfn.ISOMITTED(_xlpm.cols), 1, _xlpm.cols),
        _xlpm.skew, IF(_xlfn.ISOMITTED(_xlpm.skew), 0, _xlpm.skew),
        _xlpm.kmin, MAX(0, L.Fkmin(_xlpm.skew)),
        _xlpm.kurtTooSmall, IF(_xlfn.ISOMITTED(_xlpm.kurt), FALSE, _xlpm.kurt &lt; _xlpm.kmin),
        _xlpm.kurt, IF(_xlfn.ISOMITTED(_xlpm.kurt), ROUNDUP(_xlpm.kmin,0), _xlpm.kurt),
        _xlpm.coeffs, L.FSolveBump(_xlpm.skew, _xlpm.kurt),
        IF(
            _xlpm.kurtTooSmall,
            "ERROR: kurtosis too small for skew = " &amp; _xlpm.skew &amp; "; must be at least " &amp; TEXT(_xlpm.kmin, "0.00"),
            IF(
                AND(_xlpm.skew = 0, _xlpm.kurt = 0),
                _xlfn.NORM.INV(_xlfn.RANDARRAY(_xlpm.rows, _xlpm.cols), 0, 1),
                IF(
                    INDEX(_xlpm.coeffs, 1, 6) = 0,
                    "ERROR: no valid distribution found for skew = " &amp; _xlpm.skew &amp; ", kurt = " &amp; _xlpm.kurt,
                    _xlfn.LET(
                        _xlpm.z, _xlfn.NORM.INV(_xlfn.RANDARRAY(_xlpm.rows, _xlpm.cols), 0, 1),
                        _xlpm.b, INDEX(_xlpm.coeffs, 1, 1),
                        _xlpm.c, INDEX(_xlpm.coeffs, 1, 2),
                        _xlpm.d, INDEX(_xlpm.coeffs, 1, 3),
                        -_xlpm.c + _xlpm.b*_xlpm.z + _xlpm.c*_xlpm.z^2 + _xlpm.d*_xlpm.z^3
                    )
                )
            )
        )
    )
)</definedName>
    <definedName name="L.rlnorm" comment="rlnorm([rows], [cols], [mean], [stdev], [seed_str]). RNG for log-normal distribution; mean/stdev are of LN(X) (default 0/1, i.e. standard log-normal). Seed is a string; nonvolatile by default.">_xlfn.LAMBDA(_xlop.rows,_xlop.cols,_xlop.mean,_xlop.stdev,_xlop.seed_str,
    _xlfn.LET(
        _xlpm.rows, IF(_xlfn.ISOMITTED(_xlpm.rows), 1, _xlpm.rows),
        _xlpm.cols, IF(_xlfn.ISOMITTED(_xlpm.cols), 1, _xlpm.cols),
        _xlpm.mean, IF(_xlfn.ISOMITTED(_xlpm.mean), 0, _xlpm.mean),
        _xlpm.stdev, IF(_xlfn.ISOMITTED(_xlpm.stdev), 1, _xlpm.stdev),
        _xlpm.seed_str, IF(
            _xlfn.ISOMITTED(_xlpm.seed_str),
            CLS_SystemSeed &amp; ADDRESS(ROW(),COLUMN()) &amp; "rlnorm",
            _xlpm.seed_str
            ),
        _xlfn.LOGNORM.INV(L.runif(_xlpm.rows, _xlpm.cols,,,,_xlpm.seed_str), _xlpm.mean, _xlpm.stdev)
    )
)</definedName>
    <definedName name="L.rnorm" comment="rnorm([rows], [cols], [mean], [stdev], [seed_str]). RNG for normal distribution; mean=0, stdev=1 by default. Seed is a string; nonvolatile by default.">_xlfn.LAMBDA(_xlop.rows,_xlop.cols,_xlop.mean,_xlop.stdev,_xlop.seed_str,
    _xlfn.LET(
        _xlpm.rows, IF(_xlfn.ISOMITTED(_xlpm.rows), 1, _xlpm.rows),
        _xlpm.cols, IF(_xlfn.ISOMITTED(_xlpm.cols), 1, _xlpm.cols),
        _xlpm.mean, IF(_xlfn.ISOMITTED(_xlpm.mean), 0, _xlpm.mean),
        _xlpm.stdev, IF(_xlfn.ISOMITTED(_xlpm.stdev), 1, _xlpm.stdev),
        _xlpm.seed_str, IF(
            _xlfn.ISOMITTED(_xlpm.seed_str),
            CLS_SystemSeed &amp; ADDRESS(ROW(),COLUMN()) &amp; "rnorm",
            _xlpm.seed_str
            ),
        _xlfn.NORM.INV(L.runif(_xlpm.rows,_xlpm.cols,,,,_xlpm.seed_str), _xlpm.mean, _xlpm.stdev)
    )
)</definedName>
    <definedName name="L.runif" comment="runif([rows], [cols], [lower], [upper], [whole], [seed_str]). Mimics RANDARRAY but takes a seed string and is not volatile by default.">_xlfn.LAMBDA(_xlop.rows,_xlop.cols,_xlop.lower,_xlop.upper,_xlop.whole,_xlop.seed_str,
    _xlfn.LET(
        _xlpm.rows, IF(_xlfn.ISOMITTED(_xlpm.rows), 1, _xlpm.rows),
        _xlpm.cols, IF(_xlfn.ISOMITTED(_xlpm.cols), 1, _xlpm.cols),
        _xlpm.lower, IF(_xlfn.ISOMITTED(_xlpm.lower), 0, _xlpm.lower),
        _xlpm.upper, IF(_xlfn.ISOMITTED(_xlpm.upper), 1, _xlpm.upper),
        _xlpm.whole, IF(_xlfn.ISOMITTED(_xlpm.whole), FALSE, _xlpm.whole),
        _xlpm.seed, IF(
            _xlfn.ISOMITTED(_xlpm.seed_str),
            L.SetSeed(CLS_SystemSeed &amp; ADDRESS(ROW(),COLUMN()) &amp; "runif"),
            L.SetSeed(_xlpm.seed_str)
            ),
        _xlpm.m_1, 2147483563,
        _xlpm.a_1, 40014,
        _xlpm.m_2, 2147483399,
        _xlpm.a_2, 40692,
        _xlpm.seed1, IF(MOD(_xlpm.seed, _xlpm.m_1) = 0, 1, MOD(_xlpm.seed, _xlpm.m_1)),
        _xlpm.seed2, IF(MOD(_xlpm.seed, _xlpm.m_2) = 0, 1, MOD(_xlpm.seed, _xlpm.m_2)),
        _xlpm.step1, _xlfn.LAMBDA(_xlpm.s,_xlpm._, MOD(_xlpm.a_1 * _xlpm.s, _xlpm.m_1)),
        _xlpm.step2, _xlfn.LAMBDA(_xlpm.s,_xlpm._, MOD(_xlpm.a_2 * _xlpm.s, _xlpm.m_2)),
        _xlpm.s_1, _xlfn.SCAN(_xlpm.seed1, _xlfn.SEQUENCE(_xlpm.rows, _xlpm.cols), _xlpm.step1),
        _xlpm.s_2, _xlfn.SCAN(_xlpm.seed2, _xlfn.SEQUENCE(_xlpm.rows, _xlpm.cols), _xlpm.step2),
        _xlpm.j, _xlpm.s_1 - _xlpm.s_2,
        _xlpm.jAdj, IF(_xlpm.j &lt; 1, _xlpm.j + _xlpm.m_1 - 1, _xlpm.j),
        _xlpm.unit, _xlpm.jAdj / _xlpm.m_1,
        IF(
            _xlpm.whole,
            INT(_xlpm.unit * (_xlpm.upper - _xlpm.lower + 1)) + _xlpm.lower,
            _xlpm.unit * (_xlpm.upper - _xlpm.lower) + _xlpm.lower
        )
    )
)</definedName>
    <definedName name="L.Series" comment="Series(start, stop, [step]): Returns series of numbers of desired step size with max &lt;= &quot;stop&quot; value">_xlfn.LAMBDA(_xlpm.start,_xlpm.stop,_xlop.step, _xlfn.LET(_xlpm.step, IF(_xlfn.ISOMITTED(_xlpm.step), 1, _xlpm.step), _xlpm.length, _xlfn.FLOOR.MATH((_xlpm.stop - _xlpm.start) / _xlpm.step) + 1, _xlfn.SEQUENCE(_xlpm.length, 1, _xlpm.start, _xlpm.step)))</definedName>
    <definedName name="L.SetSeed" comment="SetSeed(string): returns an integer seed with a memorable string input">_xlfn.LAMBDA(_xlpm.str,
    _xlfn.LET(
        _xlpm.s, TEXT(_xlpm.str, "@"),
        _xlpm.h0, 5381,
        _xlpm.step, _xlfn.LAMBDA(_xlpm.h,_xlpm.c, MOD(_xlpm.h*33 + _xlpm.c, 2^32)),
        IF(
            LEN(_xlpm.s) = 0,
            _xlpm.h0,
            _xlfn.REDUCE(_xlpm.h0, _xlfn.UNICODE(MID(_xlpm.s, _xlfn.SEQUENCE(LEN(_xlpm.s)), 1)), _xlpm.step)
        )
    )
)</definedName>
    <definedName name="L.shuffle" comment="shuffle(X, [bycol=false]): shuffles input vector or matrix. If matrix, shuffles by rows (the default) or by columns.">_xlfn.LAMBDA(_xlpm.data,_xlop.by_cols,
    _xlfn.IFS(
        COLUMNS(_xlpm.data) = 1, _xlfn.SORTBY(_xlpm.data, L.runif(ROWS(_xlpm.data))),
        ROWS(_xlpm.data) = 1, _xlfn.SORTBY(_xlpm.data, L.runif(1, COLUMNS(_xlpm.data))),
        TRUE, _xlfn.LET(
            _xlpm.by_cols, IF(_xlfn.ISOMITTED(_xlpm.by_cols), FALSE, _xlpm.by_cols),
            _xlpm.plusOne, IF(
                _xlpm.by_cols,
                _xlfn.VSTACK(L.runif(1, COLUMNS(_xlpm.data)), _xlpm.data),
                _xlfn.HSTACK(L.runif(ROWS(_xlpm.data)), _xlpm.data)
            ),
            _xlpm.shuffled, _xlfn._xlws.SORT(_xlpm.plusOne,,,_xlpm.by_cols),
            IF(
                _xlpm.by_cols,
                _xlfn.DROP(_xlpm.shuffled,1),
                _xlfn.DROP(_xlpm.shuffled,,1)
            )
        )
    )
)</definedName>
    <definedName name="L.Sres" comment="Sres(Y, X, [intcpt]): Y is single col, X can be multiple cols (unlike STEYX), [intcpt=TRUE]">_xlfn.LAMBDA(_xlpm.Y,_xlpm.X,_xlop.intcpt, _xlfn.LET(_xlpm.intcpt, IF(_xlfn.ISOMITTED(_xlpm.intcpt), TRUE, _xlpm.intcpt), _xlpm.n, ROWS(_xlpm.X), _xlpm.Xn, IF(_xlpm.intcpt, _xlfn.HSTACK(_xlpm.X, L.Ones(_xlpm.n)), _xlpm.X), _xlpm.p, COLUMNS(_xlpm.Xn), _xlpm.inner, MINVERSE(MMULT(TRANSPOSE(_xlpm.Xn), _xlpm.Xn)), _xlpm.H, MMULT(MMULT(_xlpm.Xn, _xlpm.inner), TRANSPOSE(_xlpm.Xn)), _xlpm.h_ii, L.MDiag(_xlpm.H), _xlpm.resids, _xlpm.Y - MMULT(_xlpm.H, _xlpm.Y), _xlpm.sres, SQRT(SUMSQ(_xlpm.resids) / (_xlpm.n - _xlpm.p)), _xlpm.s_resids, SQRT(1 - _xlpm.h_ii) * _xlpm.sres, _xlpm.resids_std, _xlpm.resids / _xlpm.s_resids, _xlpm.delresids, _xlpm.resids / (1 - _xlpm.h_ii), _xlpm.s_del, SQRT(DEVSQ(_xlpm.delresids) / (_xlpm.n - _xlpm.p - 1)), _xlfn.HSTACK(_xlpm.sres, _xlpm.s_del)))</definedName>
    <definedName name="L.StdAddn" comment="StdAddn(Y, Vstd, Va, Cstd): Y are measurements, Vstd are x-values, Va is sample vol, Cstd is std conc">_xlfn.LAMBDA(_xlpm.Y,_xlpm.Vstd,_xlpm.Va,_xlpm.Cstd,
    _xlfn.LET(
        _xlpm.Yn, _xlfn.TOCOL(_xlfn._xlws.FILTER(_xlpm.Y, ISNUMBER(_xlpm.Y) * ISNUMBER(_xlpm.Vstd))),
        _xlpm.Vn, _xlfn.TOCOL(_xlfn._xlws.FILTER(_xlpm.Vstd, ISNUMBER(_xlpm.Y) * ISNUMBER(_xlpm.Vstd))),
        _xlpm.b_0, INTERCEPT(_xlpm.Yn, _xlpm.Vn),
        _xlpm.b_1, SLOPE(_xlpm.Yn, _xlpm.Vn),
        _xlpm.Vprime, _xlpm.b_0 / _xlpm.b_1,
        _xlpm.n, COUNT(_xlpm.Yn),
        _xlpm.sres, STEYX(_xlpm.Yn, _xlpm.Vn),
        _xlpm.Vbar, AVERAGE(_xlpm.Vn),
        _xlpm.Sxx, DEVSQ(_xlpm.Vn),
        _xlpm.se_prime, _xlpm.sres / _xlpm.b_1 * SQRT(1 / _xlpm.n + (_xlpm.Vprime + _xlpm.Vbar) ^ 2 / _xlpm.Sxx),
        _xlpm.Ca, _xlpm.Cstd * _xlpm.Vprime / _xlpm.Va,
        _xlpm.se_Ca, _xlpm.Cstd * _xlpm.se_prime / _xlpm.Va,
        _xlpm.tcrit, _xlfn.T.INV.2T(5%, _xlpm.n-2),
        _xlpm.MOE, _xlpm.tcrit * _xlpm.se_Ca,
        _xlpm.se_b1, _xlpm.sres / SQRT(_xlpm.Sxx),
        _xlpm.g, (_xlpm.tcrit/(_xlpm.b_1/_xlpm.se_b1))^2,
        _xlpm.num_1, (_xlpm.Vprime + _xlpm.Vbar) * _xlpm.g,
        _xlpm.num_2, _xlpm.tcrit*_xlpm.sres/ABS(_xlpm.b_1) * SQRT((1-_xlpm.g)/_xlpm.n + (_xlpm.Vprime+_xlpm.Vbar)^2/_xlpm.Sxx),
        _xlpm.V_U, _xlpm.Vprime + (_xlpm.num_1 + _xlpm.num_2) / (1-_xlpm.g),
        _xlpm.V_L, _xlpm.Vprime + (_xlpm.num_1 - _xlpm.num_2) / (1-_xlpm.g),
        _xlfn.HSTACK(_xlpm.Ca, _xlpm.se_Ca, _xlpm.MOE, _xlpm.V_L * _xlpm.Cstd/_xlpm.Va, _xlpm.V_U * _xlpm.Cstd/_xlpm.Va)
    )
)</definedName>
    <definedName name="L.Summary" comment="Summary(X, [fraction]): [fraction=0], if non-zero then 2 additional quantiles returned">_xlfn.LAMBDA(_xlpm.X,_xlop.fraction, _xlfn.LET(_xlpm.five_num, _xlfn.QUARTILE.INC(_xlpm.X, _xlfn.SEQUENCE(5, , 0)), IF(_xlfn.ISOMITTED(_xlpm.fraction), _xlpm.five_num, _xlfn._xlws.SORT(_xlfn.VSTACK(_xlpm.five_num, _xlfn.PERCENTILE.INC(_xlpm.X, _xlfn.VSTACK(_xlpm.fraction, 1 - _xlpm.fraction)))))))</definedName>
    <definedName name="L.tmean" comment="tmean(data, [gamma],[alpha]): if non-zero gamma gives max fraction trimmed from EACH tail; alpha is the significance level">_xlfn.LAMBDA(_xlpm.data,_xlop.gamma,_xlop.alpha,
    IF(
        COUNT(_xlpm.data)&lt;2,
        _xlfn.VSTACK(TRIMMEAN(_xlpm.data,0),"n/a",0,"n/a","n/a","n/a"),
        _xlfn.LET(
            _xlpm.gamma, IF(_xlfn.ISOMITTED(_xlpm.gamma) + NOT(ISNUMBER(_xlpm.gamma)), 0, _xlpm.gamma),
            _xlpm.alpha, IF(_xlfn.ISOMITTED(_xlpm.alpha) + NOT(ISNUMBER(_xlpm.alpha)), 0.05, _xlpm.alpha),
            _xlpm.Xc, _xlfn.TOCOL(_xlpm.data),
            _xlpm.X, _xlfn._xlws.FILTER(_xlpm.Xc,ISNUMBER(_xlpm.Xc)),
            _xlpm.tmean, TRIMMEAN(_xlpm.X, 2 * _xlpm.gamma),
            _xlpm.n, COUNT(_xlpm.X),
            _xlpm.n_g, ROUNDDOWN(_xlpm.gamma * _xlpm.n, 0),
            _xlpm.stderr, IF(
                _xlpm.gamma = 0,
                _xlfn.STDEV.S(_xlpm.X) / SQRT(_xlpm.n),
                _xlfn.LET(
                    _xlpm.small_w, SMALL(_xlpm.X, _xlpm.n_g + 1),
                    _xlpm.large_w, LARGE(_xlpm.X, _xlpm.n_g + 1),
                    _xlpm.data_w, IF(_xlpm.X &lt; _xlpm.small_w, _xlpm.small_w, IF(_xlpm.X &gt; _xlpm.large_w, _xlpm.large_w, _xlpm.X)),
                    _xlfn.STDEV.S(_xlpm.data_w) / ((1 - 2 * _xlpm.gamma) * SQRT(_xlpm.n))
                )
            ),
            _xlpm.DOF, _xlpm.n - 2 * _xlpm.n_g - 1,
            _xlpm.tcrit, _xlfn.T.INV.2T(_xlpm.alpha, _xlpm.DOF),
            _xlpm.MOE, _xlpm.tcrit * _xlpm.stderr,
            _xlpm.LL, _xlpm.tmean - _xlpm.MOE,
            _xlpm.UL, _xlpm.tmean + _xlpm.MOE,
            _xlfn.VSTACK(_xlpm.tmean, _xlpm.stderr, _xlpm.DOF, _xlpm.MOE, _xlpm.LL, _xlpm.UL)
        )
    )
)</definedName>
    <definedName name="L.ttestES" comment="ttestES(s_d, df, [power], [alpha]): s_d std dev of individual values, df is DOF, [power=0.8], [alpha=0.05]">_xlfn.LAMBDA(_xlpm.s_d,_xlpm.df,_xlop.power,_xlop.alpha, _xlfn.LET(_xlpm.power, IF(_xlfn.ISOMITTED(_xlpm.power), 0.8, _xlpm.power), _xlpm.alpha, IF(_xlfn.ISOMITTED(_xlpm.alpha), 0.05, _xlpm.alpha), _xlpm.tcrit, _xlfn.T.INV.2T(_xlpm.alpha, _xlpm.df), (_xlfn.T.INV.2T((1 - _xlpm.power) * 2, _xlpm.df) + _xlpm.tcrit) * _xlpm.s_d))</definedName>
    <definedName name="L.ttestPower" comment="ttestPower(s_d, df, ES, [alpha]): s_d std dev of individual values, df: DOF, ES: effect size, [alpha=0.05]">_xlfn.LAMBDA(_xlpm.s_d,_xlpm.df,_xlpm.ES,_xlop.alpha, _xlfn.LET(_xlpm.alpha, IF(_xlfn.ISOMITTED(_xlpm.alpha), 0.05, _xlpm.alpha), _xlpm.tcrit, _xlfn.T.INV.2T(_xlpm.alpha, _xlpm.df), _xlpm.t_ES, ABS(_xlpm.ES) / _xlpm.s_d - _xlpm.tcrit, _xlfn.T.DIST(_xlpm.t_ES, _xlpm.df, TRUE)))</definedName>
    <definedName name="L.Unfold" comment="Unfold(data, [rlabels], [clabels]): Input data is in presentation/pivot format, rlabels/clabels are row/column labels">_xlfn.LAMBDA(_xlpm.data,_xlop.rlabels,_xlop.clabels,
    _xlfn.LET(
        _xlpm.nocols, _xlfn.ISOMITTED(_xlpm.clabels),
        _xlpm.norows, _xlfn.ISOMITTED(_xlpm.rlabels),
        _xlpm.clabels, IF(
            AND(ISBLANK(_xlpm.clabels)),
            _xlfn.LET(_xlpm.numcols, COLUMNS(_xlpm.data), "col_" &amp; _xlfn.SEQUENCE(, _xlpm.numcols)),
            _xlpm.clabels
        ),
        _xlpm.rlabels, IF(
            AND(ISBLANK(_xlpm.rlabels)),
            _xlfn.LET(_xlpm.numrows, ROWS(_xlpm.data), "row_" &amp; _xlfn.SEQUENCE(_xlpm.numrows)),
            _xlpm.rlabels
        ),
        _xlpm.blanks, _xlfn.TOCOL(ISBLANK(_xlpm.data)),
        _xlpm.first,_xlfn.TOCOL(IF(_xlfn.SEQUENCE(,COLUMNS(_xlpm.data)),_xlpm.rlabels)),
        _xlpm.second,_xlfn.TOCOL(IF(_xlfn.SEQUENCE(ROWS(_xlpm.data)),_xlpm.clabels)),
        _xlpm.output, _xlfn._xlws.FILTER(_xlfn.HSTACK(_xlpm.first, _xlpm.second, _xlfn.TOCOL(_xlpm.data)), NOT(_xlpm.blanks)),
        _xlfn.IFS(
            _xlpm.nocols*NOT(_xlpm.norows), _xlfn.CHOOSECOLS(_xlpm.output, 1, 3),
            _xlpm.norows*NOT(_xlpm.nocols), _xlfn.CHOOSECOLS(_xlpm.output, 2, 3),
            _xlpm.norows*_xlpm.nocols, _xlfn.DROP(_xlpm.output,,2),
            TRUE, _xlpm.output
        )
    )
)</definedName>
    <definedName name="L.ValueCounts" comment="ValueCounts(data,[proportion=FALSE],[ascending=FALSE]): Count occurences of unique values in input data.">_xlfn.LAMBDA(_xlpm.X,_xlop.proportion,_xlop.ascending,
    _xlfn.LET(
        _xlpm.proportion, IF(_xlfn.ISOMITTED(_xlpm.proportion), FALSE, _xlpm.proportion),
        _xlpm.ascending, IF(_xlfn.ISOMITTED(_xlpm.ascending), FALSE, _xlpm.ascending),
        _xlpm.Xc, _xlfn.TOCOL(_xlpm.X),
        _xlpm.Values, _xlfn.UNIQUE(_xlpm.Xc),
        _xlpm.num, IF(_xlpm.proportion, COUNTA(_xlpm.Xc), 1),
        _xlpm.Counts, _xlfn.MAP(_xlpm.Values, _xlfn.LAMBDA(_xlpm.r, SUM(--(_xlpm.Xc = _xlpm.r)))) / _xlpm.num,
        _xlpm.Output, _xlfn.HSTACK(_xlpm.Values, _xlpm.Counts),
        IF(
            _xlpm.ascending,
            _xlfn.SORTBY(_xlpm.Output, _xlpm.Values,1),
            _xlfn.SORTBY(_xlpm.Output, _xlpm.Counts,-1)
        )
    )
)</definedName>
    <definedName name="u">tblVanDeemter[u]</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0" i="3" l="1" a="1"/>
  <c r="B7" i="3" a="1"/>
  <c r="C19" i="3" a="1"/>
  <c r="G20" i="1" a="1"/>
  <c r="D2" i="1" s="1"/>
  <c r="B2" i="1"/>
  <c r="B3" i="1"/>
  <c r="B4" i="1"/>
  <c r="B5" i="1"/>
  <c r="B6" i="1"/>
  <c r="B7" i="1"/>
  <c r="B8" i="1"/>
  <c r="B9" i="1"/>
  <c r="B10" i="1"/>
  <c r="B11" i="1"/>
  <c r="B12" i="1"/>
  <c r="B13" i="1"/>
  <c r="B14" i="1"/>
  <c r="D13" i="1" l="1"/>
  <c r="D9" i="1"/>
  <c r="D5" i="1"/>
  <c r="M20" i="1"/>
  <c r="D12" i="1"/>
  <c r="D8" i="1"/>
  <c r="D4" i="1"/>
  <c r="M21" i="1"/>
  <c r="D11" i="1"/>
  <c r="D7" i="1"/>
  <c r="D3" i="1"/>
  <c r="D14" i="1"/>
  <c r="D10" i="1"/>
  <c r="D6" i="1"/>
  <c r="A22" i="3"/>
  <c r="A24" i="3"/>
  <c r="A26" i="3"/>
  <c r="A28" i="3"/>
  <c r="A30" i="3"/>
  <c r="A32" i="3"/>
  <c r="A34" i="3"/>
  <c r="A36" i="3"/>
  <c r="A38" i="3"/>
  <c r="A40" i="3"/>
  <c r="A42" i="3"/>
  <c r="A44" i="3"/>
  <c r="A46" i="3"/>
  <c r="A48" i="3"/>
  <c r="A50" i="3"/>
  <c r="A52" i="3"/>
  <c r="A54" i="3"/>
  <c r="A56" i="3"/>
  <c r="A58" i="3"/>
  <c r="A60" i="3"/>
  <c r="A62" i="3"/>
  <c r="A64" i="3"/>
  <c r="A66" i="3"/>
  <c r="A68" i="3"/>
  <c r="A70" i="3"/>
  <c r="A72" i="3"/>
  <c r="A74" i="3"/>
  <c r="A76" i="3"/>
  <c r="A78" i="3"/>
  <c r="A80" i="3"/>
  <c r="A82" i="3"/>
  <c r="A84" i="3"/>
  <c r="A86" i="3"/>
  <c r="A88" i="3"/>
  <c r="A90" i="3"/>
  <c r="A92" i="3"/>
  <c r="A94" i="3"/>
  <c r="A96" i="3"/>
  <c r="A98" i="3"/>
  <c r="A100" i="3"/>
  <c r="A102" i="3"/>
  <c r="A104" i="3"/>
  <c r="A106" i="3"/>
  <c r="A108" i="3"/>
  <c r="A110" i="3"/>
  <c r="A112" i="3"/>
  <c r="A114" i="3"/>
  <c r="A116" i="3"/>
  <c r="A118" i="3"/>
  <c r="A31" i="3"/>
  <c r="A35" i="3"/>
  <c r="A39" i="3"/>
  <c r="A43" i="3"/>
  <c r="A47" i="3"/>
  <c r="A53" i="3"/>
  <c r="A57" i="3"/>
  <c r="A59" i="3"/>
  <c r="A65" i="3"/>
  <c r="A71" i="3"/>
  <c r="A77" i="3"/>
  <c r="A83" i="3"/>
  <c r="A87" i="3"/>
  <c r="A95" i="3"/>
  <c r="A101" i="3"/>
  <c r="A107" i="3"/>
  <c r="A113" i="3"/>
  <c r="B22" i="3"/>
  <c r="B24" i="3"/>
  <c r="B26" i="3"/>
  <c r="B28" i="3"/>
  <c r="B30" i="3"/>
  <c r="B32" i="3"/>
  <c r="B34" i="3"/>
  <c r="B36" i="3"/>
  <c r="B38" i="3"/>
  <c r="B40" i="3"/>
  <c r="B42" i="3"/>
  <c r="B44" i="3"/>
  <c r="B46" i="3"/>
  <c r="B48" i="3"/>
  <c r="B50" i="3"/>
  <c r="B52" i="3"/>
  <c r="B54" i="3"/>
  <c r="B56" i="3"/>
  <c r="B58" i="3"/>
  <c r="B60" i="3"/>
  <c r="B62" i="3"/>
  <c r="B64" i="3"/>
  <c r="B66" i="3"/>
  <c r="B68" i="3"/>
  <c r="B70" i="3"/>
  <c r="B72" i="3"/>
  <c r="B74" i="3"/>
  <c r="B76" i="3"/>
  <c r="B78" i="3"/>
  <c r="B80" i="3"/>
  <c r="B82" i="3"/>
  <c r="B84" i="3"/>
  <c r="B86" i="3"/>
  <c r="B88" i="3"/>
  <c r="B90" i="3"/>
  <c r="B92" i="3"/>
  <c r="B94" i="3"/>
  <c r="B96" i="3"/>
  <c r="B98" i="3"/>
  <c r="B100" i="3"/>
  <c r="B102" i="3"/>
  <c r="B104" i="3"/>
  <c r="B106" i="3"/>
  <c r="B108" i="3"/>
  <c r="B110" i="3"/>
  <c r="B112" i="3"/>
  <c r="B114" i="3"/>
  <c r="B116" i="3"/>
  <c r="B118" i="3"/>
  <c r="A21" i="3"/>
  <c r="A23" i="3"/>
  <c r="A25" i="3"/>
  <c r="A27" i="3"/>
  <c r="A29" i="3"/>
  <c r="A33" i="3"/>
  <c r="A37" i="3"/>
  <c r="A41" i="3"/>
  <c r="A45" i="3"/>
  <c r="A49" i="3"/>
  <c r="A51" i="3"/>
  <c r="A55" i="3"/>
  <c r="A61" i="3"/>
  <c r="A63" i="3"/>
  <c r="A69" i="3"/>
  <c r="A75" i="3"/>
  <c r="A79" i="3"/>
  <c r="A85" i="3"/>
  <c r="A89" i="3"/>
  <c r="A93" i="3"/>
  <c r="A99" i="3"/>
  <c r="A105" i="3"/>
  <c r="A109" i="3"/>
  <c r="A115" i="3"/>
  <c r="A119" i="3"/>
  <c r="B21" i="3"/>
  <c r="B23" i="3"/>
  <c r="B25" i="3"/>
  <c r="B27" i="3"/>
  <c r="B29" i="3"/>
  <c r="B31" i="3"/>
  <c r="B33" i="3"/>
  <c r="B35" i="3"/>
  <c r="B37" i="3"/>
  <c r="B39" i="3"/>
  <c r="B41" i="3"/>
  <c r="B43" i="3"/>
  <c r="B45" i="3"/>
  <c r="B47" i="3"/>
  <c r="B49" i="3"/>
  <c r="B51" i="3"/>
  <c r="B53" i="3"/>
  <c r="B55" i="3"/>
  <c r="B57" i="3"/>
  <c r="B59" i="3"/>
  <c r="B61" i="3"/>
  <c r="B63" i="3"/>
  <c r="B65" i="3"/>
  <c r="B67" i="3"/>
  <c r="B69" i="3"/>
  <c r="B71" i="3"/>
  <c r="B73" i="3"/>
  <c r="B75" i="3"/>
  <c r="B77" i="3"/>
  <c r="B79" i="3"/>
  <c r="B81" i="3"/>
  <c r="B83" i="3"/>
  <c r="B85" i="3"/>
  <c r="B87" i="3"/>
  <c r="B89" i="3"/>
  <c r="B91" i="3"/>
  <c r="B93" i="3"/>
  <c r="B95" i="3"/>
  <c r="B97" i="3"/>
  <c r="B99" i="3"/>
  <c r="B101" i="3"/>
  <c r="B103" i="3"/>
  <c r="B105" i="3"/>
  <c r="B107" i="3"/>
  <c r="B109" i="3"/>
  <c r="B111" i="3"/>
  <c r="B113" i="3"/>
  <c r="B115" i="3"/>
  <c r="B117" i="3"/>
  <c r="B119" i="3"/>
  <c r="A67" i="3"/>
  <c r="A73" i="3"/>
  <c r="A81" i="3"/>
  <c r="A91" i="3"/>
  <c r="A97" i="3"/>
  <c r="A103" i="3"/>
  <c r="A111" i="3"/>
  <c r="A117" i="3"/>
  <c r="M22" i="1" l="1"/>
  <c r="M23" i="1" s="1"/>
  <c r="B10" i="3"/>
  <c r="B9" i="3"/>
  <c r="B20" i="3"/>
  <c r="A20" i="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CLS</author>
  </authors>
  <commentList>
    <comment ref="A1" authorId="0" shapeId="0" xr:uid="{739C9BEF-EEE3-4236-A988-4BA28F4E6E56}">
      <text>
        <r>
          <rPr>
            <b/>
            <sz val="9"/>
            <color indexed="81"/>
            <rFont val="Tahoma"/>
            <family val="2"/>
          </rPr>
          <t>CLS:</t>
        </r>
        <r>
          <rPr>
            <sz val="9"/>
            <color indexed="81"/>
            <rFont val="Tahoma"/>
            <family val="2"/>
          </rPr>
          <t xml:space="preserve">
The van Deemter equation describes how the efficiency of chromatographic separation depends on the flow rate of the mobile phase. The optimum flow rate, uopt, is the flow rate the corresponds to the best separation (smallest plate height).
u: Linear velocity of mobile phase in mL/min
h: Theoretical plate height in mm.</t>
        </r>
      </text>
    </comment>
  </commentList>
</comments>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<sst xmlns="http://schemas.openxmlformats.org/spreadsheetml/2006/main" count="23" uniqueCount="19">
  <si>
    <t>u</t>
  </si>
  <si>
    <t>h</t>
  </si>
  <si>
    <t>1/u</t>
  </si>
  <si>
    <t>A</t>
  </si>
  <si>
    <t>C</t>
  </si>
  <si>
    <t>B</t>
  </si>
  <si>
    <t>Variable</t>
  </si>
  <si>
    <t>Value</t>
  </si>
  <si>
    <t>SD</t>
  </si>
  <si>
    <t>RSD</t>
  </si>
  <si>
    <t>B/C</t>
  </si>
  <si>
    <t>u_opt</t>
  </si>
  <si>
    <t>yhat</t>
  </si>
  <si>
    <t>X</t>
  </si>
  <si>
    <t>Y</t>
  </si>
  <si>
    <t>b1</t>
  </si>
  <si>
    <t>b0</t>
  </si>
  <si>
    <t>&lt;-- X values</t>
  </si>
  <si>
    <t>&lt;-- Y values start here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</si>
</sst>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0000"/>
    <numFmt numFmtId="166" formatCode="0.000"/>
    <numFmt numFmtId="167" formatCode="#,##0.0000"/>
  </numFmts>
  <fonts count="6" x14ac:knownFonts="1">
    <font>
      <sz val="11"/>
      <color theme="1"/>
      <name val="Calibri"/>
      <family val="2"/>
      <scheme val="minor"/>
    </font>
    <font>
      <b/>
      <sz val="11"/>
      <color theme="1"/>
      <name val="Calibri"/>
      <family val="2"/>
      <scheme val="minor"/>
    </font>
    <font>
      <b/>
      <sz val="9"/>
      <color indexed="81"/>
      <name val="Tahoma"/>
      <family val="2"/>
    </font>
    <font>
      <sz val="9"/>
      <color indexed="81"/>
      <name val="Tahoma"/>
      <family val="2"/>
    </font>
    <font>
      <sz val="11"/>
      <color rgb="FF9C0006"/>
      <name val="Calibri"/>
      <family val="2"/>
      <scheme val="minor"/>
    </font>
    <font>
      <i/>
      <sz val="11"/>
      <color theme="1"/>
      <name val="Calibri"/>
      <family val="2"/>
      <scheme val="minor"/>
    </font>
  </fonts>
  <fills count="4">
    <fill>
      <patternFill patternType="none"/>
    </fill>
    <fill>
      <patternFill patternType="gray125"/>
    </fill>
    <fill>
      <patternFill patternType="solid">
        <fgColor rgb="FFFFC7CE"/>
      </patternFill>
    </fill>
    <fill>
      <patternFill patternType="solid">
        <fgColor rgb="FFFFFF00"/>
        <bgColor indexed="64"/>
      </patternFill>
    </fill>
  </fills>
  <borders count="7">
    <border>
      <left/>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s>
  <cellStyleXfs count="2">
    <xf numFmtId="0" fontId="0" fillId="0" borderId="0"/>
    <xf numFmtId="0" fontId="4" fillId="2" borderId="0" applyNumberFormat="0" applyBorder="0" applyAlignment="0" applyProtection="0"/>
  </cellStyleXfs>
  <cellXfs count="21">
    <xf numFmtId="0" fontId="0" fillId="0" borderId="0" xfId="0"/>
    <xf numFmtId="4" fontId="1" fillId="0" borderId="0" xfId="0" applyNumberFormat="1" applyFont="1" applyAlignment="1">
      <alignment horizontal="center"/>
    </xf>
    <xf numFmtId="0" fontId="0" fillId="0" borderId="0" xfId="0" applyAlignment="1">
      <alignment horizontal="center"/>
    </xf>
    <xf numFmtId="164" fontId="0" fillId="0" borderId="0" xfId="0" applyNumberFormat="1" applyAlignment="1">
      <alignment horizontal="center"/>
    </xf>
    <xf numFmtId="4" fontId="0" fillId="0" borderId="0" xfId="0" applyNumberFormat="1" applyAlignment="1">
      <alignment horizontal="center"/>
    </xf>
    <xf numFmtId="18" fontId="1" fillId="0" borderId="0" xfId="0" applyNumberFormat="1" applyFont="1" applyAlignment="1">
      <alignment horizontal="center"/>
    </xf>
    <xf numFmtId="165" fontId="0" fillId="0" borderId="0" xfId="0" applyNumberFormat="1" applyAlignment="1">
      <alignment horizontal="center"/>
    </xf>
    <xf numFmtId="0" fontId="0" fillId="0" borderId="0" xfId="0" applyAlignment="1">
      <alignment horizontal="right"/>
    </xf>
    <xf numFmtId="0" fontId="5" fillId="0" borderId="0" xfId="0" applyFont="1" applyAlignment="1">
      <alignment horizontal="center"/>
    </xf>
    <xf numFmtId="166" fontId="0" fillId="0" borderId="0" xfId="0" applyNumberFormat="1" applyAlignment="1">
      <alignment horizontal="center"/>
    </xf>
    <xf numFmtId="11" fontId="0" fillId="0" borderId="0" xfId="0" applyNumberFormat="1" applyAlignment="1">
      <alignment horizontal="center"/>
    </xf>
    <xf numFmtId="0" fontId="0" fillId="0" borderId="1" xfId="0" applyBorder="1" applyAlignment="1">
      <alignment horizontal="center"/>
    </xf>
    <xf numFmtId="0" fontId="0" fillId="0" borderId="2" xfId="0" applyBorder="1"/>
    <xf numFmtId="0" fontId="0" fillId="0" borderId="3" xfId="0" applyBorder="1" applyAlignment="1">
      <alignment horizontal="center"/>
    </xf>
    <xf numFmtId="0" fontId="0" fillId="0" borderId="4" xfId="0" applyBorder="1"/>
    <xf numFmtId="0" fontId="0" fillId="0" borderId="5" xfId="0" applyBorder="1" applyAlignment="1">
      <alignment horizontal="center"/>
    </xf>
    <xf numFmtId="0" fontId="0" fillId="0" borderId="6" xfId="0" applyBorder="1"/>
    <xf numFmtId="0" fontId="0" fillId="3" borderId="0" xfId="0" applyFill="1" applyAlignment="1">
      <alignment horizontal="center"/>
    </xf>
    <xf numFmtId="0" fontId="1" fillId="0" borderId="0" xfId="0" applyFont="1" applyAlignment="1">
      <alignment horizontal="center"/>
    </xf>
    <xf numFmtId="0" fontId="4" fillId="2" borderId="0" xfId="1" applyAlignment="1">
      <alignment horizontal="center"/>
    </xf>
    <xf numFmtId="167" fontId="0" fillId="0" borderId="0" xfId="0" applyNumberFormat="1" applyAlignment="1">
      <alignment horizontal="center"/>
    </xf>
  </cellXfs>
  <cellStyles count="2">
    <cellStyle name="Bad" xfId="1" builtinId="27"/>
    <cellStyle name="Normal" xfId="0" builtinId="0"/>
  </cellStyles>
  <dxfs count="5">
    <dxf>
      <numFmt numFmtId="4" formatCode="#,##0.00"/>
      <alignment horizontal="center" vertical="bottom" textRotation="0" wrapText="0" indent="0" justifyLastLine="0" shrinkToFit="0" readingOrder="0"/>
    </dxf>
    <dxf>
      <numFmt numFmtId="4" formatCode="#,##0.00"/>
      <alignment horizontal="center" vertical="bottom" textRotation="0" wrapText="0" indent="0" justifyLastLine="0" shrinkToFit="0" readingOrder="0"/>
    </dxf>
    <dxf>
      <numFmt numFmtId="165" formatCode="0.0000"/>
      <alignment horizontal="center" vertical="bottom" textRotation="0" wrapText="0" indent="0" justifyLastLine="0" shrinkToFit="0" readingOrder="0"/>
    </dxf>
    <dxf>
      <numFmt numFmtId="164" formatCode="0.0"/>
      <alignment horizontal="center" vertical="bottom" textRotation="0" wrapText="0" indent="0" justifyLastLine="0" shrinkToFit="0" readingOrder="0"/>
    </dxf>
    <dxf>
      <alignment horizontal="center" vertical="bottom"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eetMetadata" Target="metadata.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Van Deemter Equation</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scatterChart>
        <c:scatterStyle val="lineMarker"/>
        <c:varyColors val="0"/>
        <c:ser>
          <c:idx val="1"/>
          <c:order val="0"/>
          <c:tx>
            <c:strRef>
              <c:f>VanDeemter!$C$1</c:f>
              <c:strCache>
                <c:ptCount val="1"/>
                <c:pt idx="0">
                  <c:v>h</c:v>
                </c:pt>
              </c:strCache>
            </c:strRef>
          </c:tx>
          <c:spPr>
            <a:ln w="19050" cap="rnd">
              <a:noFill/>
              <a:round/>
            </a:ln>
            <a:effectLst/>
          </c:spPr>
          <c:marker>
            <c:symbol val="circle"/>
            <c:size val="5"/>
            <c:spPr>
              <a:solidFill>
                <a:schemeClr val="accent2"/>
              </a:solidFill>
              <a:ln w="9525">
                <a:solidFill>
                  <a:schemeClr val="accent2"/>
                </a:solidFill>
              </a:ln>
              <a:effectLst/>
            </c:spPr>
          </c:marker>
          <c:xVal>
            <c:numRef>
              <c:f>VanDeemter!$A$2:$A$14</c:f>
              <c:numCache>
                <c:formatCode>0.0</c:formatCode>
                <c:ptCount val="13"/>
                <c:pt idx="0">
                  <c:v>3.4</c:v>
                </c:pt>
                <c:pt idx="1">
                  <c:v>7.1</c:v>
                </c:pt>
                <c:pt idx="2">
                  <c:v>16.100000000000001</c:v>
                </c:pt>
                <c:pt idx="3">
                  <c:v>20</c:v>
                </c:pt>
                <c:pt idx="4">
                  <c:v>23.1</c:v>
                </c:pt>
                <c:pt idx="5">
                  <c:v>34.4</c:v>
                </c:pt>
                <c:pt idx="6">
                  <c:v>40</c:v>
                </c:pt>
                <c:pt idx="7">
                  <c:v>44.7</c:v>
                </c:pt>
                <c:pt idx="8">
                  <c:v>65.900000000000006</c:v>
                </c:pt>
                <c:pt idx="9">
                  <c:v>78.900000000000006</c:v>
                </c:pt>
                <c:pt idx="10">
                  <c:v>96.8</c:v>
                </c:pt>
                <c:pt idx="11">
                  <c:v>115.4</c:v>
                </c:pt>
                <c:pt idx="12">
                  <c:v>120</c:v>
                </c:pt>
              </c:numCache>
            </c:numRef>
          </c:xVal>
          <c:yVal>
            <c:numRef>
              <c:f>VanDeemter!$C$2:$C$14</c:f>
              <c:numCache>
                <c:formatCode>#,##0.00</c:formatCode>
                <c:ptCount val="13"/>
                <c:pt idx="0">
                  <c:v>9.59</c:v>
                </c:pt>
                <c:pt idx="1">
                  <c:v>5.29</c:v>
                </c:pt>
                <c:pt idx="2">
                  <c:v>3.63</c:v>
                </c:pt>
                <c:pt idx="3">
                  <c:v>3.42</c:v>
                </c:pt>
                <c:pt idx="4">
                  <c:v>3.46</c:v>
                </c:pt>
                <c:pt idx="5">
                  <c:v>3.06</c:v>
                </c:pt>
                <c:pt idx="6">
                  <c:v>3.25</c:v>
                </c:pt>
                <c:pt idx="7">
                  <c:v>3.31</c:v>
                </c:pt>
                <c:pt idx="8">
                  <c:v>3.5</c:v>
                </c:pt>
                <c:pt idx="9">
                  <c:v>3.86</c:v>
                </c:pt>
                <c:pt idx="10">
                  <c:v>4.24</c:v>
                </c:pt>
                <c:pt idx="11">
                  <c:v>4.62</c:v>
                </c:pt>
                <c:pt idx="12">
                  <c:v>4.67</c:v>
                </c:pt>
              </c:numCache>
            </c:numRef>
          </c:yVal>
          <c:smooth val="0"/>
          <c:extLst>
            <c:ext xmlns:c16="http://schemas.microsoft.com/office/drawing/2014/chart" uri="{C3380CC4-5D6E-409C-BE32-E72D297353CC}">
              <c16:uniqueId val="{00000001-AC20-425D-994D-F11D6A7B1E04}"/>
            </c:ext>
          </c:extLst>
        </c:ser>
        <c:ser>
          <c:idx val="0"/>
          <c:order val="1"/>
          <c:spPr>
            <a:ln w="12700" cap="rnd">
              <a:solidFill>
                <a:schemeClr val="accent1"/>
              </a:solidFill>
              <a:prstDash val="sysDot"/>
              <a:round/>
            </a:ln>
            <a:effectLst/>
          </c:spPr>
          <c:marker>
            <c:symbol val="none"/>
          </c:marker>
          <c:xVal>
            <c:numRef>
              <c:f>VanDeemter!$A$2:$A$14</c:f>
              <c:numCache>
                <c:formatCode>0.0</c:formatCode>
                <c:ptCount val="13"/>
                <c:pt idx="0">
                  <c:v>3.4</c:v>
                </c:pt>
                <c:pt idx="1">
                  <c:v>7.1</c:v>
                </c:pt>
                <c:pt idx="2">
                  <c:v>16.100000000000001</c:v>
                </c:pt>
                <c:pt idx="3">
                  <c:v>20</c:v>
                </c:pt>
                <c:pt idx="4">
                  <c:v>23.1</c:v>
                </c:pt>
                <c:pt idx="5">
                  <c:v>34.4</c:v>
                </c:pt>
                <c:pt idx="6">
                  <c:v>40</c:v>
                </c:pt>
                <c:pt idx="7">
                  <c:v>44.7</c:v>
                </c:pt>
                <c:pt idx="8">
                  <c:v>65.900000000000006</c:v>
                </c:pt>
                <c:pt idx="9">
                  <c:v>78.900000000000006</c:v>
                </c:pt>
                <c:pt idx="10">
                  <c:v>96.8</c:v>
                </c:pt>
                <c:pt idx="11">
                  <c:v>115.4</c:v>
                </c:pt>
                <c:pt idx="12">
                  <c:v>120</c:v>
                </c:pt>
              </c:numCache>
            </c:numRef>
          </c:xVal>
          <c:yVal>
            <c:numRef>
              <c:f>VanDeemter!$D$2:$D$14</c:f>
              <c:numCache>
                <c:formatCode>#,##0.00</c:formatCode>
                <c:ptCount val="13"/>
                <c:pt idx="0">
                  <c:v>9.5120294078915375</c:v>
                </c:pt>
                <c:pt idx="1">
                  <c:v>5.5055081132044927</c:v>
                </c:pt>
                <c:pt idx="2">
                  <c:v>3.6203635028671921</c:v>
                </c:pt>
                <c:pt idx="3">
                  <c:v>3.3916394322988141</c:v>
                </c:pt>
                <c:pt idx="4">
                  <c:v>3.2878082444390189</c:v>
                </c:pt>
                <c:pt idx="5">
                  <c:v>3.1829826527626675</c:v>
                </c:pt>
                <c:pt idx="6">
                  <c:v>3.2106145259266019</c:v>
                </c:pt>
                <c:pt idx="7">
                  <c:v>3.2548420544041949</c:v>
                </c:pt>
                <c:pt idx="8">
                  <c:v>3.5788873442743734</c:v>
                </c:pt>
                <c:pt idx="9">
                  <c:v>3.828722939485389</c:v>
                </c:pt>
                <c:pt idx="10">
                  <c:v>4.2020996343023311</c:v>
                </c:pt>
                <c:pt idx="11">
                  <c:v>4.6106655421695049</c:v>
                </c:pt>
                <c:pt idx="12">
                  <c:v>4.7138366059738726</c:v>
                </c:pt>
              </c:numCache>
            </c:numRef>
          </c:yVal>
          <c:smooth val="1"/>
          <c:extLst>
            <c:ext xmlns:c16="http://schemas.microsoft.com/office/drawing/2014/chart" uri="{C3380CC4-5D6E-409C-BE32-E72D297353CC}">
              <c16:uniqueId val="{00000002-AC20-425D-994D-F11D6A7B1E04}"/>
            </c:ext>
          </c:extLst>
        </c:ser>
        <c:dLbls>
          <c:showLegendKey val="0"/>
          <c:showVal val="0"/>
          <c:showCatName val="0"/>
          <c:showSerName val="0"/>
          <c:showPercent val="0"/>
          <c:showBubbleSize val="0"/>
        </c:dLbls>
        <c:axId val="1491175152"/>
        <c:axId val="1491161712"/>
      </c:scatterChart>
      <c:valAx>
        <c:axId val="1491175152"/>
        <c:scaling>
          <c:orientation val="minMax"/>
          <c:max val="120"/>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Flow rate, mL/min</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91161712"/>
        <c:crosses val="autoZero"/>
        <c:crossBetween val="midCat"/>
      </c:valAx>
      <c:valAx>
        <c:axId val="1491161712"/>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Chromatographic plate height, mm</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91175152"/>
        <c:crosses val="autoZero"/>
        <c:crossBetween val="midCat"/>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scatterChart>
        <c:scatterStyle val="lineMarker"/>
        <c:varyColors val="0"/>
        <c:ser>
          <c:idx val="0"/>
          <c:order val="0"/>
          <c:spPr>
            <a:ln w="19050" cap="rnd">
              <a:noFill/>
              <a:round/>
            </a:ln>
            <a:effectLst/>
          </c:spPr>
          <c:marker>
            <c:symbol val="circle"/>
            <c:size val="5"/>
            <c:spPr>
              <a:solidFill>
                <a:schemeClr val="accent1"/>
              </a:solidFill>
              <a:ln w="9525">
                <a:solidFill>
                  <a:schemeClr val="accent1"/>
                </a:solidFill>
              </a:ln>
              <a:effectLst/>
            </c:spPr>
          </c:marker>
          <c:dPt>
            <c:idx val="5"/>
            <c:marker>
              <c:symbol val="circle"/>
              <c:size val="9"/>
              <c:spPr>
                <a:solidFill>
                  <a:srgbClr val="C00000"/>
                </a:solidFill>
                <a:ln w="9525">
                  <a:noFill/>
                </a:ln>
                <a:effectLst/>
              </c:spPr>
            </c:marker>
            <c:bubble3D val="0"/>
            <c:extLst>
              <c:ext xmlns:c16="http://schemas.microsoft.com/office/drawing/2014/chart" uri="{C3380CC4-5D6E-409C-BE32-E72D297353CC}">
                <c16:uniqueId val="{00000002-DFA5-4DDB-B7FC-0E5862A09ACD}"/>
              </c:ext>
            </c:extLst>
          </c:dPt>
          <c:trendline>
            <c:spPr>
              <a:ln w="19050" cap="rnd">
                <a:solidFill>
                  <a:schemeClr val="accent1"/>
                </a:solidFill>
                <a:prstDash val="sysDot"/>
              </a:ln>
              <a:effectLst/>
            </c:spPr>
            <c:trendlineType val="linear"/>
            <c:dispRSqr val="0"/>
            <c:dispEq val="1"/>
            <c:trendlineLbl>
              <c:layout>
                <c:manualLayout>
                  <c:x val="-0.45121194225721784"/>
                  <c:y val="0.1697127442403033"/>
                </c:manualLayout>
              </c:layout>
              <c:numFmt formatCode="General" sourceLinked="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trendlineLbl>
          </c:trendline>
          <c:xVal>
            <c:numRef>
              <c:f>'Parameter Correlation'!$A$2:$A$7</c:f>
              <c:numCache>
                <c:formatCode>General</c:formatCode>
                <c:ptCount val="6"/>
                <c:pt idx="0">
                  <c:v>1</c:v>
                </c:pt>
                <c:pt idx="1">
                  <c:v>2</c:v>
                </c:pt>
                <c:pt idx="2">
                  <c:v>3</c:v>
                </c:pt>
                <c:pt idx="3">
                  <c:v>4</c:v>
                </c:pt>
                <c:pt idx="4">
                  <c:v>5</c:v>
                </c:pt>
                <c:pt idx="5">
                  <c:v>6</c:v>
                </c:pt>
              </c:numCache>
            </c:numRef>
          </c:xVal>
          <c:yVal>
            <c:numRef>
              <c:f>'Parameter Correlation'!$B$2:$B$7</c:f>
              <c:numCache>
                <c:formatCode>General</c:formatCode>
                <c:ptCount val="6"/>
                <c:pt idx="0">
                  <c:v>1</c:v>
                </c:pt>
                <c:pt idx="1">
                  <c:v>2</c:v>
                </c:pt>
                <c:pt idx="2">
                  <c:v>3</c:v>
                </c:pt>
                <c:pt idx="3">
                  <c:v>4</c:v>
                </c:pt>
                <c:pt idx="4">
                  <c:v>5</c:v>
                </c:pt>
                <c:pt idx="5">
                  <c:v>6.6081612611974139</c:v>
                </c:pt>
              </c:numCache>
            </c:numRef>
          </c:yVal>
          <c:smooth val="0"/>
          <c:extLst>
            <c:ext xmlns:c16="http://schemas.microsoft.com/office/drawing/2014/chart" uri="{C3380CC4-5D6E-409C-BE32-E72D297353CC}">
              <c16:uniqueId val="{00000000-DFA5-4DDB-B7FC-0E5862A09ACD}"/>
            </c:ext>
          </c:extLst>
        </c:ser>
        <c:dLbls>
          <c:showLegendKey val="0"/>
          <c:showVal val="0"/>
          <c:showCatName val="0"/>
          <c:showSerName val="0"/>
          <c:showPercent val="0"/>
          <c:showBubbleSize val="0"/>
        </c:dLbls>
        <c:axId val="1055769008"/>
        <c:axId val="1055761808"/>
      </c:scatterChart>
      <c:valAx>
        <c:axId val="1055769008"/>
        <c:scaling>
          <c:orientation val="minMax"/>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55761808"/>
        <c:crosses val="autoZero"/>
        <c:crossBetween val="midCat"/>
      </c:valAx>
      <c:valAx>
        <c:axId val="1055761808"/>
        <c:scaling>
          <c:orientation val="minMax"/>
          <c:max val="7"/>
        </c:scaling>
        <c:delete val="0"/>
        <c:axPos val="l"/>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55769008"/>
        <c:crosses val="autoZero"/>
        <c:crossBetween val="midCat"/>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scatterChart>
        <c:scatterStyle val="lineMarker"/>
        <c:varyColors val="0"/>
        <c:ser>
          <c:idx val="0"/>
          <c:order val="0"/>
          <c:spPr>
            <a:ln w="19050" cap="rnd">
              <a:noFill/>
              <a:round/>
            </a:ln>
            <a:effectLst/>
          </c:spPr>
          <c:marker>
            <c:symbol val="circle"/>
            <c:size val="5"/>
            <c:spPr>
              <a:solidFill>
                <a:schemeClr val="accent1"/>
              </a:solidFill>
              <a:ln w="9525">
                <a:solidFill>
                  <a:schemeClr val="accent1"/>
                </a:solidFill>
              </a:ln>
              <a:effectLst/>
            </c:spPr>
          </c:marker>
          <c:xVal>
            <c:numRef>
              <c:f>'Parameter Correlation'!$A$20:$A$119</c:f>
              <c:numCache>
                <c:formatCode>General</c:formatCode>
                <c:ptCount val="100"/>
                <c:pt idx="0">
                  <c:v>-0.25538268832194255</c:v>
                </c:pt>
                <c:pt idx="1">
                  <c:v>-1.0047665488777793</c:v>
                </c:pt>
                <c:pt idx="2">
                  <c:v>0.81114208487794759</c:v>
                </c:pt>
                <c:pt idx="3">
                  <c:v>6.2105425958588256E-2</c:v>
                </c:pt>
                <c:pt idx="4">
                  <c:v>-1.0469551760505684</c:v>
                </c:pt>
                <c:pt idx="5">
                  <c:v>-0.82098732396267815</c:v>
                </c:pt>
                <c:pt idx="6">
                  <c:v>-0.84359701390611042</c:v>
                </c:pt>
                <c:pt idx="7">
                  <c:v>0.80338272535446409</c:v>
                </c:pt>
                <c:pt idx="8">
                  <c:v>-1.1083068985635602E-2</c:v>
                </c:pt>
                <c:pt idx="9">
                  <c:v>-0.24447923766615576</c:v>
                </c:pt>
                <c:pt idx="10">
                  <c:v>-0.85860196291263513</c:v>
                </c:pt>
                <c:pt idx="11">
                  <c:v>-0.71944810087953392</c:v>
                </c:pt>
                <c:pt idx="12">
                  <c:v>-1.2606465356157055</c:v>
                </c:pt>
                <c:pt idx="13">
                  <c:v>1.7516563467762403</c:v>
                </c:pt>
                <c:pt idx="14">
                  <c:v>0.28825815083448303</c:v>
                </c:pt>
                <c:pt idx="15">
                  <c:v>-1.2184302029103784</c:v>
                </c:pt>
                <c:pt idx="16">
                  <c:v>-0.30336229672747006</c:v>
                </c:pt>
                <c:pt idx="17">
                  <c:v>-1.5948009100936682</c:v>
                </c:pt>
                <c:pt idx="18">
                  <c:v>-0.34482798218614041</c:v>
                </c:pt>
                <c:pt idx="19">
                  <c:v>-2.2152392279298843</c:v>
                </c:pt>
                <c:pt idx="20">
                  <c:v>0.61331475412428604</c:v>
                </c:pt>
                <c:pt idx="21">
                  <c:v>-2.7633076856154326</c:v>
                </c:pt>
                <c:pt idx="22">
                  <c:v>8.317355358427525E-2</c:v>
                </c:pt>
                <c:pt idx="23">
                  <c:v>-0.36623698974376939</c:v>
                </c:pt>
                <c:pt idx="24">
                  <c:v>0.9285315270806942</c:v>
                </c:pt>
                <c:pt idx="25">
                  <c:v>-0.62449317638436463</c:v>
                </c:pt>
                <c:pt idx="26">
                  <c:v>0.80978842178727595</c:v>
                </c:pt>
                <c:pt idx="27">
                  <c:v>-1.0084353883437833</c:v>
                </c:pt>
                <c:pt idx="28">
                  <c:v>0.24414933807270778</c:v>
                </c:pt>
                <c:pt idx="29">
                  <c:v>0.71003053615916922</c:v>
                </c:pt>
                <c:pt idx="30">
                  <c:v>-0.7792631981287812</c:v>
                </c:pt>
                <c:pt idx="31">
                  <c:v>0.79071242694507049</c:v>
                </c:pt>
                <c:pt idx="32">
                  <c:v>0.81264230528277137</c:v>
                </c:pt>
                <c:pt idx="33">
                  <c:v>0.14725397715686794</c:v>
                </c:pt>
                <c:pt idx="34">
                  <c:v>3.6963445824580887E-2</c:v>
                </c:pt>
                <c:pt idx="35">
                  <c:v>1.6870038904151423</c:v>
                </c:pt>
                <c:pt idx="36">
                  <c:v>1.1782237756282665</c:v>
                </c:pt>
                <c:pt idx="37">
                  <c:v>0.4169720766538525</c:v>
                </c:pt>
                <c:pt idx="38">
                  <c:v>2.225434943230959</c:v>
                </c:pt>
                <c:pt idx="39">
                  <c:v>1.8822295928388169</c:v>
                </c:pt>
                <c:pt idx="40">
                  <c:v>-0.12753104679054861</c:v>
                </c:pt>
                <c:pt idx="41">
                  <c:v>-0.12668446555229007</c:v>
                </c:pt>
                <c:pt idx="42">
                  <c:v>-1.5359716654902491</c:v>
                </c:pt>
                <c:pt idx="43">
                  <c:v>-0.16804180881686781</c:v>
                </c:pt>
                <c:pt idx="44">
                  <c:v>0.13597443268716569</c:v>
                </c:pt>
                <c:pt idx="45">
                  <c:v>-1.6087610535922559</c:v>
                </c:pt>
                <c:pt idx="46">
                  <c:v>-0.59152578705438863</c:v>
                </c:pt>
                <c:pt idx="47">
                  <c:v>-1.8121381892168675</c:v>
                </c:pt>
                <c:pt idx="48">
                  <c:v>1.6483114297689638</c:v>
                </c:pt>
                <c:pt idx="49">
                  <c:v>-1.2565713662551912</c:v>
                </c:pt>
                <c:pt idx="50">
                  <c:v>0.45811760402284696</c:v>
                </c:pt>
                <c:pt idx="51">
                  <c:v>2.2469833695734538</c:v>
                </c:pt>
                <c:pt idx="52">
                  <c:v>0.16360293904408207</c:v>
                </c:pt>
                <c:pt idx="53">
                  <c:v>0.56361556421170755</c:v>
                </c:pt>
                <c:pt idx="54">
                  <c:v>0.5762505008048544</c:v>
                </c:pt>
                <c:pt idx="55">
                  <c:v>-0.50464803238882894</c:v>
                </c:pt>
                <c:pt idx="56">
                  <c:v>-0.30918692111722157</c:v>
                </c:pt>
                <c:pt idx="57">
                  <c:v>0.54942637867838595</c:v>
                </c:pt>
                <c:pt idx="58">
                  <c:v>-1.2145258308406004</c:v>
                </c:pt>
                <c:pt idx="59">
                  <c:v>-2.0944463377968514E-2</c:v>
                </c:pt>
                <c:pt idx="60">
                  <c:v>-0.9283848411240041</c:v>
                </c:pt>
                <c:pt idx="61">
                  <c:v>-9.1690884390223104E-3</c:v>
                </c:pt>
                <c:pt idx="62">
                  <c:v>0.34869172984965457</c:v>
                </c:pt>
                <c:pt idx="63">
                  <c:v>-9.7559218973882533E-2</c:v>
                </c:pt>
                <c:pt idx="64">
                  <c:v>0.7839147455054456</c:v>
                </c:pt>
                <c:pt idx="65">
                  <c:v>-0.32572342354946793</c:v>
                </c:pt>
                <c:pt idx="66">
                  <c:v>0.21646037068390278</c:v>
                </c:pt>
                <c:pt idx="67">
                  <c:v>-0.15945354287643454</c:v>
                </c:pt>
                <c:pt idx="68">
                  <c:v>-7.9160661896383822E-2</c:v>
                </c:pt>
                <c:pt idx="69">
                  <c:v>-0.66782798747945638</c:v>
                </c:pt>
                <c:pt idx="70">
                  <c:v>0.77419493214292423</c:v>
                </c:pt>
                <c:pt idx="71">
                  <c:v>-0.22279852343773943</c:v>
                </c:pt>
                <c:pt idx="72">
                  <c:v>-0.62621511543103958</c:v>
                </c:pt>
                <c:pt idx="73">
                  <c:v>-1.9407052473272395</c:v>
                </c:pt>
                <c:pt idx="74">
                  <c:v>0.57684030376479578</c:v>
                </c:pt>
                <c:pt idx="75">
                  <c:v>0.3352434361200447</c:v>
                </c:pt>
                <c:pt idx="76">
                  <c:v>0.20892564678130121</c:v>
                </c:pt>
                <c:pt idx="77">
                  <c:v>-2.3528483646172074</c:v>
                </c:pt>
                <c:pt idx="78">
                  <c:v>1.5214544276513791</c:v>
                </c:pt>
                <c:pt idx="79">
                  <c:v>-0.24031504997610798</c:v>
                </c:pt>
                <c:pt idx="80">
                  <c:v>0.32125150284189985</c:v>
                </c:pt>
                <c:pt idx="81">
                  <c:v>-1.1545754751930448</c:v>
                </c:pt>
                <c:pt idx="82">
                  <c:v>-0.53433184947316903</c:v>
                </c:pt>
                <c:pt idx="83">
                  <c:v>-1.1298337810117824</c:v>
                </c:pt>
                <c:pt idx="84">
                  <c:v>-0.89139077414455592</c:v>
                </c:pt>
                <c:pt idx="85">
                  <c:v>-0.4111382362871514</c:v>
                </c:pt>
                <c:pt idx="86">
                  <c:v>0.74836915026095419</c:v>
                </c:pt>
                <c:pt idx="87">
                  <c:v>0.18219720263608474</c:v>
                </c:pt>
                <c:pt idx="88">
                  <c:v>0.99810305897085749</c:v>
                </c:pt>
                <c:pt idx="89">
                  <c:v>-0.21470993284421969</c:v>
                </c:pt>
                <c:pt idx="90">
                  <c:v>-0.74722761544357574</c:v>
                </c:pt>
                <c:pt idx="91">
                  <c:v>0.40867731211895197</c:v>
                </c:pt>
                <c:pt idx="92">
                  <c:v>0.40369932655165508</c:v>
                </c:pt>
                <c:pt idx="93">
                  <c:v>-0.24757842254007345</c:v>
                </c:pt>
                <c:pt idx="94">
                  <c:v>0.96899242698700672</c:v>
                </c:pt>
                <c:pt idx="95">
                  <c:v>-0.50059717075371069</c:v>
                </c:pt>
                <c:pt idx="96">
                  <c:v>-1.2366378671191116</c:v>
                </c:pt>
                <c:pt idx="97">
                  <c:v>-0.4575621910880816</c:v>
                </c:pt>
                <c:pt idx="98">
                  <c:v>-0.47634356145949397</c:v>
                </c:pt>
                <c:pt idx="99">
                  <c:v>-0.26934387037870877</c:v>
                </c:pt>
              </c:numCache>
            </c:numRef>
          </c:xVal>
          <c:yVal>
            <c:numRef>
              <c:f>'Parameter Correlation'!$B$20:$B$119</c:f>
              <c:numCache>
                <c:formatCode>General</c:formatCode>
                <c:ptCount val="100"/>
                <c:pt idx="0">
                  <c:v>0.96700914676959215</c:v>
                </c:pt>
                <c:pt idx="1">
                  <c:v>1.1778831888909611</c:v>
                </c:pt>
                <c:pt idx="2">
                  <c:v>0.87590815045006232</c:v>
                </c:pt>
                <c:pt idx="3">
                  <c:v>0.86978476086284928</c:v>
                </c:pt>
                <c:pt idx="4">
                  <c:v>1.3346935781545122</c:v>
                </c:pt>
                <c:pt idx="5">
                  <c:v>1.0110931841890882</c:v>
                </c:pt>
                <c:pt idx="6">
                  <c:v>1.2940865253567</c:v>
                </c:pt>
                <c:pt idx="7">
                  <c:v>0.81730672027975548</c:v>
                </c:pt>
                <c:pt idx="8">
                  <c:v>0.95806334083577227</c:v>
                </c:pt>
                <c:pt idx="9">
                  <c:v>1.1429142319503542</c:v>
                </c:pt>
                <c:pt idx="10">
                  <c:v>1.0984398435497502</c:v>
                </c:pt>
                <c:pt idx="11">
                  <c:v>1.1556953768667029</c:v>
                </c:pt>
                <c:pt idx="12">
                  <c:v>1.4109264022487371</c:v>
                </c:pt>
                <c:pt idx="13">
                  <c:v>0.74469798304897217</c:v>
                </c:pt>
                <c:pt idx="14">
                  <c:v>0.95867844131290791</c:v>
                </c:pt>
                <c:pt idx="15">
                  <c:v>1.3507489447037111</c:v>
                </c:pt>
                <c:pt idx="16">
                  <c:v>1.1414317840302122</c:v>
                </c:pt>
                <c:pt idx="17">
                  <c:v>1.1097878347144416</c:v>
                </c:pt>
                <c:pt idx="18">
                  <c:v>1.1516516915928467</c:v>
                </c:pt>
                <c:pt idx="19">
                  <c:v>1.5195194983788647</c:v>
                </c:pt>
                <c:pt idx="20">
                  <c:v>0.88026880692871934</c:v>
                </c:pt>
                <c:pt idx="21">
                  <c:v>1.6962702515775983</c:v>
                </c:pt>
                <c:pt idx="22">
                  <c:v>0.90572671553360473</c:v>
                </c:pt>
                <c:pt idx="23">
                  <c:v>0.96597217660364554</c:v>
                </c:pt>
                <c:pt idx="24">
                  <c:v>0.72832859426004681</c:v>
                </c:pt>
                <c:pt idx="25">
                  <c:v>1.1318573139588128</c:v>
                </c:pt>
                <c:pt idx="26">
                  <c:v>0.73173701472541586</c:v>
                </c:pt>
                <c:pt idx="27">
                  <c:v>1.3773894609352744</c:v>
                </c:pt>
                <c:pt idx="28">
                  <c:v>1.0297119306917766</c:v>
                </c:pt>
                <c:pt idx="29">
                  <c:v>0.72481089709278923</c:v>
                </c:pt>
                <c:pt idx="30">
                  <c:v>0.98706125917635179</c:v>
                </c:pt>
                <c:pt idx="31">
                  <c:v>0.93705958471730944</c:v>
                </c:pt>
                <c:pt idx="32">
                  <c:v>0.73562688083305849</c:v>
                </c:pt>
                <c:pt idx="33">
                  <c:v>1.0648684134559203</c:v>
                </c:pt>
                <c:pt idx="34">
                  <c:v>1.1680329633751487</c:v>
                </c:pt>
                <c:pt idx="35">
                  <c:v>0.81437849810153251</c:v>
                </c:pt>
                <c:pt idx="36">
                  <c:v>0.95170034968144612</c:v>
                </c:pt>
                <c:pt idx="37">
                  <c:v>1.0651186372862538</c:v>
                </c:pt>
                <c:pt idx="38">
                  <c:v>0.38389984056685822</c:v>
                </c:pt>
                <c:pt idx="39">
                  <c:v>0.41692591388162814</c:v>
                </c:pt>
                <c:pt idx="40">
                  <c:v>0.99143218164595703</c:v>
                </c:pt>
                <c:pt idx="41">
                  <c:v>1.2649041114485284</c:v>
                </c:pt>
                <c:pt idx="42">
                  <c:v>1.3714123206547579</c:v>
                </c:pt>
                <c:pt idx="43">
                  <c:v>1.0997419639543502</c:v>
                </c:pt>
                <c:pt idx="44">
                  <c:v>0.87205741100944301</c:v>
                </c:pt>
                <c:pt idx="45">
                  <c:v>1.4089944666292513</c:v>
                </c:pt>
                <c:pt idx="46">
                  <c:v>1.1779604723482022</c:v>
                </c:pt>
                <c:pt idx="47">
                  <c:v>1.3634157168920626</c:v>
                </c:pt>
                <c:pt idx="48">
                  <c:v>0.43900001701004443</c:v>
                </c:pt>
                <c:pt idx="49">
                  <c:v>1.3668603458441673</c:v>
                </c:pt>
                <c:pt idx="50">
                  <c:v>0.86994513189868239</c:v>
                </c:pt>
                <c:pt idx="51">
                  <c:v>0.50758900504678039</c:v>
                </c:pt>
                <c:pt idx="52">
                  <c:v>0.97579719670193099</c:v>
                </c:pt>
                <c:pt idx="53">
                  <c:v>0.87914141510671362</c:v>
                </c:pt>
                <c:pt idx="54">
                  <c:v>1.0936799498599785</c:v>
                </c:pt>
                <c:pt idx="55">
                  <c:v>1.3358406668199969</c:v>
                </c:pt>
                <c:pt idx="56">
                  <c:v>1.1233673408806384</c:v>
                </c:pt>
                <c:pt idx="57">
                  <c:v>0.8358789239637523</c:v>
                </c:pt>
                <c:pt idx="58">
                  <c:v>1.489364892174869</c:v>
                </c:pt>
                <c:pt idx="59">
                  <c:v>0.98354603662772566</c:v>
                </c:pt>
                <c:pt idx="60">
                  <c:v>1.1406268500283683</c:v>
                </c:pt>
                <c:pt idx="61">
                  <c:v>0.84721033839838888</c:v>
                </c:pt>
                <c:pt idx="62">
                  <c:v>1.1173303863409092</c:v>
                </c:pt>
                <c:pt idx="63">
                  <c:v>1.0381219719934223</c:v>
                </c:pt>
                <c:pt idx="64">
                  <c:v>1.0574764825602927</c:v>
                </c:pt>
                <c:pt idx="65">
                  <c:v>1.1851010184771631</c:v>
                </c:pt>
                <c:pt idx="66">
                  <c:v>1.1805178880589964</c:v>
                </c:pt>
                <c:pt idx="67">
                  <c:v>1.1108823987637004</c:v>
                </c:pt>
                <c:pt idx="68">
                  <c:v>1.1747829252832105</c:v>
                </c:pt>
                <c:pt idx="69">
                  <c:v>1.1363223377208829</c:v>
                </c:pt>
                <c:pt idx="70">
                  <c:v>0.677898761757597</c:v>
                </c:pt>
                <c:pt idx="71">
                  <c:v>1.1634300437593688</c:v>
                </c:pt>
                <c:pt idx="72">
                  <c:v>1.1767521213229619</c:v>
                </c:pt>
                <c:pt idx="73">
                  <c:v>1.2706833980173968</c:v>
                </c:pt>
                <c:pt idx="74">
                  <c:v>0.85151553489571785</c:v>
                </c:pt>
                <c:pt idx="75">
                  <c:v>0.88302375349358131</c:v>
                </c:pt>
                <c:pt idx="76">
                  <c:v>1.0410293242072426</c:v>
                </c:pt>
                <c:pt idx="77">
                  <c:v>1.374643802317109</c:v>
                </c:pt>
                <c:pt idx="78">
                  <c:v>0.67824815166380559</c:v>
                </c:pt>
                <c:pt idx="79">
                  <c:v>1.1575022461815205</c:v>
                </c:pt>
                <c:pt idx="80">
                  <c:v>1.0873642191482795</c:v>
                </c:pt>
                <c:pt idx="81">
                  <c:v>1.4378183844416501</c:v>
                </c:pt>
                <c:pt idx="82">
                  <c:v>1.0806221071081969</c:v>
                </c:pt>
                <c:pt idx="83">
                  <c:v>1.3060186166736427</c:v>
                </c:pt>
                <c:pt idx="84">
                  <c:v>1.20818691900844</c:v>
                </c:pt>
                <c:pt idx="85">
                  <c:v>1.2396476016474225</c:v>
                </c:pt>
                <c:pt idx="86">
                  <c:v>0.79406048228890769</c:v>
                </c:pt>
                <c:pt idx="87">
                  <c:v>0.93764478223723358</c:v>
                </c:pt>
                <c:pt idx="88">
                  <c:v>0.65154240092150795</c:v>
                </c:pt>
                <c:pt idx="89">
                  <c:v>1.0882575865451316</c:v>
                </c:pt>
                <c:pt idx="90">
                  <c:v>1.2073153117200779</c:v>
                </c:pt>
                <c:pt idx="91">
                  <c:v>1.1340043010271688</c:v>
                </c:pt>
                <c:pt idx="92">
                  <c:v>0.86443167213227201</c:v>
                </c:pt>
                <c:pt idx="93">
                  <c:v>1.0977108617255631</c:v>
                </c:pt>
                <c:pt idx="94">
                  <c:v>0.61212441149321539</c:v>
                </c:pt>
                <c:pt idx="95">
                  <c:v>1.2573718145419843</c:v>
                </c:pt>
                <c:pt idx="96">
                  <c:v>1.2330237756233995</c:v>
                </c:pt>
                <c:pt idx="97">
                  <c:v>1.1407523374973192</c:v>
                </c:pt>
                <c:pt idx="98">
                  <c:v>1.1353362778513754</c:v>
                </c:pt>
                <c:pt idx="99">
                  <c:v>1.0124481409220449</c:v>
                </c:pt>
              </c:numCache>
            </c:numRef>
          </c:yVal>
          <c:smooth val="0"/>
          <c:extLst>
            <c:ext xmlns:c16="http://schemas.microsoft.com/office/drawing/2014/chart" uri="{C3380CC4-5D6E-409C-BE32-E72D297353CC}">
              <c16:uniqueId val="{00000000-CB4E-4200-BD6E-8B9B65DFA03A}"/>
            </c:ext>
          </c:extLst>
        </c:ser>
        <c:dLbls>
          <c:showLegendKey val="0"/>
          <c:showVal val="0"/>
          <c:showCatName val="0"/>
          <c:showSerName val="0"/>
          <c:showPercent val="0"/>
          <c:showBubbleSize val="0"/>
        </c:dLbls>
        <c:axId val="204282143"/>
        <c:axId val="204279263"/>
      </c:scatterChart>
      <c:valAx>
        <c:axId val="204282143"/>
        <c:scaling>
          <c:orientation val="minMax"/>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Intercept values</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04279263"/>
        <c:crosses val="autoZero"/>
        <c:crossBetween val="midCat"/>
      </c:valAx>
      <c:valAx>
        <c:axId val="204279263"/>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Slope values</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 sourceLinked="0"/>
        <c:majorTickMark val="none"/>
        <c:minorTickMark val="none"/>
        <c:tickLblPos val="low"/>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04282143"/>
        <c:crosses val="autoZero"/>
        <c:crossBetween val="midCat"/>
        <c:majorUnit val="0.5"/>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chart" Target="../charts/chart1.xml"/><Relationship Id="rId1" Type="http://schemas.openxmlformats.org/officeDocument/2006/relationships/image" Target="../media/image1.png"/><Relationship Id="rId4" Type="http://schemas.openxmlformats.org/officeDocument/2006/relationships/image" Target="../media/image3.png"/></Relationships>
</file>

<file path=xl/drawings/_rels/drawing2.xml.rels><?xml version="1.0" encoding="UTF-8" standalone="yes"?>
<Relationships xmlns="http://schemas.openxmlformats.org/package/2006/relationships"><Relationship Id="rId2" Type="http://schemas.openxmlformats.org/officeDocument/2006/relationships/chart" Target="../charts/chart3.xml"/><Relationship Id="rId1" Type="http://schemas.openxmlformats.org/officeDocument/2006/relationships/chart" Target="../charts/chart2.xml"/></Relationships>
</file>

<file path=xl/drawings/drawing1.xml><?xml version="1.0" encoding="utf-8"?>
<xdr:wsDr xmlns:xdr="http://schemas.openxmlformats.org/drawingml/2006/spreadsheetDrawing" xmlns:a="http://schemas.openxmlformats.org/drawingml/2006/main">
  <xdr:twoCellAnchor editAs="oneCell">
    <xdr:from>
      <xdr:col>0</xdr:col>
      <xdr:colOff>109537</xdr:colOff>
      <xdr:row>14</xdr:row>
      <xdr:rowOff>61911</xdr:rowOff>
    </xdr:from>
    <xdr:to>
      <xdr:col>2</xdr:col>
      <xdr:colOff>135005</xdr:colOff>
      <xdr:row>18</xdr:row>
      <xdr:rowOff>100050</xdr:rowOff>
    </xdr:to>
    <xdr:pic>
      <xdr:nvPicPr>
        <xdr:cNvPr id="2" name="Picture 1">
          <a:extLst>
            <a:ext uri="{FF2B5EF4-FFF2-40B4-BE49-F238E27FC236}">
              <a16:creationId xmlns:a16="http://schemas.microsoft.com/office/drawing/2014/main" id="{07B9DAE0-93AF-458C-A763-02DB1914A6D3}"/>
            </a:ext>
          </a:extLst>
        </xdr:cNvPr>
        <xdr:cNvPicPr>
          <a:picLocks noChangeAspect="1"/>
        </xdr:cNvPicPr>
      </xdr:nvPicPr>
      <xdr:blipFill>
        <a:blip xmlns:r="http://schemas.openxmlformats.org/officeDocument/2006/relationships" r:embed="rId1"/>
        <a:stretch>
          <a:fillRect/>
        </a:stretch>
      </xdr:blipFill>
      <xdr:spPr>
        <a:xfrm>
          <a:off x="109537" y="2728911"/>
          <a:ext cx="1244668" cy="800139"/>
        </a:xfrm>
        <a:prstGeom prst="rect">
          <a:avLst/>
        </a:prstGeom>
        <a:solidFill>
          <a:schemeClr val="bg1"/>
        </a:solidFill>
        <a:ln>
          <a:noFill/>
        </a:ln>
      </xdr:spPr>
    </xdr:pic>
    <xdr:clientData/>
  </xdr:twoCellAnchor>
  <xdr:twoCellAnchor>
    <xdr:from>
      <xdr:col>0</xdr:col>
      <xdr:colOff>19050</xdr:colOff>
      <xdr:row>19</xdr:row>
      <xdr:rowOff>19051</xdr:rowOff>
    </xdr:from>
    <xdr:to>
      <xdr:col>5</xdr:col>
      <xdr:colOff>14288</xdr:colOff>
      <xdr:row>29</xdr:row>
      <xdr:rowOff>157162</xdr:rowOff>
    </xdr:to>
    <xdr:sp macro="" textlink="">
      <xdr:nvSpPr>
        <xdr:cNvPr id="3" name="TextBox 2">
          <a:extLst>
            <a:ext uri="{FF2B5EF4-FFF2-40B4-BE49-F238E27FC236}">
              <a16:creationId xmlns:a16="http://schemas.microsoft.com/office/drawing/2014/main" id="{788CF75A-0CB9-4545-B714-E7E48CDA7363}"/>
            </a:ext>
          </a:extLst>
        </xdr:cNvPr>
        <xdr:cNvSpPr txBox="1"/>
      </xdr:nvSpPr>
      <xdr:spPr>
        <a:xfrm>
          <a:off x="19050" y="3457576"/>
          <a:ext cx="3233738" cy="194786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t>Tasks</a:t>
          </a:r>
        </a:p>
        <a:p>
          <a:r>
            <a:rPr lang="en-US" sz="1100"/>
            <a:t>- Estimate</a:t>
          </a:r>
          <a:r>
            <a:rPr lang="en-US" sz="1100" baseline="0"/>
            <a:t> </a:t>
          </a:r>
          <a:r>
            <a:rPr lang="en-US" sz="1100"/>
            <a:t>the std error of u_opt by error propagation by assuming the errors are independent (stepwise</a:t>
          </a:r>
          <a:r>
            <a:rPr lang="en-US" sz="1100" baseline="0"/>
            <a:t> method)</a:t>
          </a:r>
        </a:p>
        <a:p>
          <a:r>
            <a:rPr lang="en-US" sz="1100" baseline="0"/>
            <a:t>- Estimate the std error of u_opt taking correlation into account (stepwise method)</a:t>
          </a:r>
        </a:p>
        <a:p>
          <a:r>
            <a:rPr lang="en-US" sz="1100" baseline="0"/>
            <a:t>- Estimate the MOE of u_opt (with correlation)</a:t>
          </a:r>
        </a:p>
        <a:p>
          <a:r>
            <a:rPr lang="en-US" sz="1100" baseline="0"/>
            <a:t>- Calculate the std error of u_opt (with correlation) using partial derivatives</a:t>
          </a:r>
          <a:endParaRPr lang="en-US" sz="1100"/>
        </a:p>
      </xdr:txBody>
    </xdr:sp>
    <xdr:clientData/>
  </xdr:twoCellAnchor>
  <xdr:twoCellAnchor>
    <xdr:from>
      <xdr:col>4</xdr:col>
      <xdr:colOff>192880</xdr:colOff>
      <xdr:row>0</xdr:row>
      <xdr:rowOff>61912</xdr:rowOff>
    </xdr:from>
    <xdr:to>
      <xdr:col>11</xdr:col>
      <xdr:colOff>490537</xdr:colOff>
      <xdr:row>17</xdr:row>
      <xdr:rowOff>80962</xdr:rowOff>
    </xdr:to>
    <xdr:graphicFrame macro="">
      <xdr:nvGraphicFramePr>
        <xdr:cNvPr id="4" name="Chart 3">
          <a:extLst>
            <a:ext uri="{FF2B5EF4-FFF2-40B4-BE49-F238E27FC236}">
              <a16:creationId xmlns:a16="http://schemas.microsoft.com/office/drawing/2014/main" id="{AAA04F2F-E009-1149-6799-F7E21936E0C2}"/>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12</xdr:col>
      <xdr:colOff>19050</xdr:colOff>
      <xdr:row>1</xdr:row>
      <xdr:rowOff>76200</xdr:rowOff>
    </xdr:from>
    <xdr:to>
      <xdr:col>18</xdr:col>
      <xdr:colOff>66675</xdr:colOff>
      <xdr:row>16</xdr:row>
      <xdr:rowOff>58767</xdr:rowOff>
    </xdr:to>
    <xdr:pic>
      <xdr:nvPicPr>
        <xdr:cNvPr id="5" name="Picture 4">
          <a:extLst>
            <a:ext uri="{FF2B5EF4-FFF2-40B4-BE49-F238E27FC236}">
              <a16:creationId xmlns:a16="http://schemas.microsoft.com/office/drawing/2014/main" id="{F9D1149C-E8AD-4A78-B9D1-3E82FCD34B27}"/>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7805738" y="257175"/>
          <a:ext cx="3933825" cy="2697192"/>
        </a:xfrm>
        <a:prstGeom prst="rect">
          <a:avLst/>
        </a:prstGeom>
      </xdr:spPr>
    </xdr:pic>
    <xdr:clientData/>
  </xdr:twoCellAnchor>
  <xdr:twoCellAnchor editAs="oneCell">
    <xdr:from>
      <xdr:col>18</xdr:col>
      <xdr:colOff>138113</xdr:colOff>
      <xdr:row>8</xdr:row>
      <xdr:rowOff>142875</xdr:rowOff>
    </xdr:from>
    <xdr:to>
      <xdr:col>24</xdr:col>
      <xdr:colOff>69504</xdr:colOff>
      <xdr:row>16</xdr:row>
      <xdr:rowOff>38100</xdr:rowOff>
    </xdr:to>
    <xdr:pic>
      <xdr:nvPicPr>
        <xdr:cNvPr id="6" name="Picture 5">
          <a:extLst>
            <a:ext uri="{FF2B5EF4-FFF2-40B4-BE49-F238E27FC236}">
              <a16:creationId xmlns:a16="http://schemas.microsoft.com/office/drawing/2014/main" id="{5DC2A4AB-1A03-4B09-8D19-4B8B4EE5DD5C}"/>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1811001" y="1590675"/>
          <a:ext cx="3817591" cy="1343025"/>
        </a:xfrm>
        <a:prstGeom prst="rect">
          <a:avLst/>
        </a:prstGeom>
      </xdr:spPr>
    </xdr:pic>
    <xdr:clientData/>
  </xdr:twoCellAnchor>
  <xdr:twoCellAnchor>
    <xdr:from>
      <xdr:col>18</xdr:col>
      <xdr:colOff>150019</xdr:colOff>
      <xdr:row>3</xdr:row>
      <xdr:rowOff>95250</xdr:rowOff>
    </xdr:from>
    <xdr:to>
      <xdr:col>22</xdr:col>
      <xdr:colOff>390526</xdr:colOff>
      <xdr:row>8</xdr:row>
      <xdr:rowOff>80963</xdr:rowOff>
    </xdr:to>
    <xdr:sp macro="" textlink="">
      <xdr:nvSpPr>
        <xdr:cNvPr id="7" name="TextBox 6">
          <a:extLst>
            <a:ext uri="{FF2B5EF4-FFF2-40B4-BE49-F238E27FC236}">
              <a16:creationId xmlns:a16="http://schemas.microsoft.com/office/drawing/2014/main" id="{A22C89AB-969E-4039-828E-A62BB35FD6B5}"/>
            </a:ext>
          </a:extLst>
        </xdr:cNvPr>
        <xdr:cNvSpPr txBox="1"/>
      </xdr:nvSpPr>
      <xdr:spPr>
        <a:xfrm>
          <a:off x="11822907" y="638175"/>
          <a:ext cx="2831307" cy="890588"/>
        </a:xfrm>
        <a:prstGeom prst="rect">
          <a:avLst/>
        </a:prstGeom>
        <a:solidFill>
          <a:schemeClr val="accent4">
            <a:lumMod val="20000"/>
            <a:lumOff val="80000"/>
          </a:schemeClr>
        </a:solidFill>
        <a:ln w="9525" cmpd="sng">
          <a:solidFill>
            <a:schemeClr val="lt1">
              <a:shade val="50000"/>
            </a:schemeClr>
          </a:solidFill>
        </a:ln>
        <a:effectLst>
          <a:outerShdw blurRad="50800" dist="38100" dir="2700000" algn="tl" rotWithShape="0">
            <a:prstClr val="black">
              <a:alpha val="40000"/>
            </a:prstClr>
          </a:outerShdw>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kern="1200"/>
            <a:t>The table on the left is</a:t>
          </a:r>
          <a:r>
            <a:rPr lang="en-US" sz="1100" kern="1200" baseline="0"/>
            <a:t> for the "stepwise" method and </a:t>
          </a:r>
          <a:r>
            <a:rPr lang="en-US" sz="1100" b="1" i="1" kern="1200" baseline="0"/>
            <a:t>assumes independent error</a:t>
          </a:r>
          <a:r>
            <a:rPr lang="en-US" sz="1100" b="0" i="0" kern="1200" baseline="0"/>
            <a:t> when there are 2 variables. The table below accound for correlated errors.</a:t>
          </a:r>
          <a:endParaRPr lang="en-US" sz="1100" kern="12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435769</xdr:colOff>
      <xdr:row>0</xdr:row>
      <xdr:rowOff>73818</xdr:rowOff>
    </xdr:from>
    <xdr:to>
      <xdr:col>9</xdr:col>
      <xdr:colOff>473869</xdr:colOff>
      <xdr:row>15</xdr:row>
      <xdr:rowOff>102393</xdr:rowOff>
    </xdr:to>
    <xdr:graphicFrame macro="">
      <xdr:nvGraphicFramePr>
        <xdr:cNvPr id="2" name="Chart 1">
          <a:extLst>
            <a:ext uri="{FF2B5EF4-FFF2-40B4-BE49-F238E27FC236}">
              <a16:creationId xmlns:a16="http://schemas.microsoft.com/office/drawing/2014/main" id="{6A1E513E-C10F-B3AB-87A6-46273D637568}"/>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9</xdr:col>
      <xdr:colOff>619125</xdr:colOff>
      <xdr:row>0</xdr:row>
      <xdr:rowOff>71437</xdr:rowOff>
    </xdr:from>
    <xdr:to>
      <xdr:col>17</xdr:col>
      <xdr:colOff>9525</xdr:colOff>
      <xdr:row>15</xdr:row>
      <xdr:rowOff>104775</xdr:rowOff>
    </xdr:to>
    <xdr:graphicFrame macro="">
      <xdr:nvGraphicFramePr>
        <xdr:cNvPr id="4" name="Chart 3">
          <a:extLst>
            <a:ext uri="{FF2B5EF4-FFF2-40B4-BE49-F238E27FC236}">
              <a16:creationId xmlns:a16="http://schemas.microsoft.com/office/drawing/2014/main" id="{A19639D5-A066-4E62-9C68-95A9E12E46E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xdr:col>
      <xdr:colOff>507206</xdr:colOff>
      <xdr:row>10</xdr:row>
      <xdr:rowOff>102395</xdr:rowOff>
    </xdr:from>
    <xdr:to>
      <xdr:col>9</xdr:col>
      <xdr:colOff>223839</xdr:colOff>
      <xdr:row>13</xdr:row>
      <xdr:rowOff>42864</xdr:rowOff>
    </xdr:to>
    <xdr:sp macro="" textlink="">
      <xdr:nvSpPr>
        <xdr:cNvPr id="5" name="TextBox 4">
          <a:extLst>
            <a:ext uri="{FF2B5EF4-FFF2-40B4-BE49-F238E27FC236}">
              <a16:creationId xmlns:a16="http://schemas.microsoft.com/office/drawing/2014/main" id="{17FA5C6D-4A0D-CFA5-3043-97ED065E2B4A}"/>
            </a:ext>
          </a:extLst>
        </xdr:cNvPr>
        <xdr:cNvSpPr txBox="1"/>
      </xdr:nvSpPr>
      <xdr:spPr>
        <a:xfrm>
          <a:off x="4393406" y="1912145"/>
          <a:ext cx="1659733" cy="483394"/>
        </a:xfrm>
        <a:prstGeom prst="rect">
          <a:avLst/>
        </a:prstGeom>
        <a:solidFill>
          <a:schemeClr val="accent4">
            <a:lumMod val="20000"/>
            <a:lumOff val="80000"/>
          </a:schemeClr>
        </a:solidFill>
        <a:ln w="9525" cmpd="sng">
          <a:solidFill>
            <a:schemeClr val="lt1">
              <a:shade val="50000"/>
            </a:schemeClr>
          </a:solidFill>
        </a:ln>
        <a:effectLst>
          <a:outerShdw blurRad="50800" dist="38100" dir="2700000" algn="tl" rotWithShape="0">
            <a:prstClr val="black">
              <a:alpha val="40000"/>
            </a:prstClr>
          </a:outerShdw>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kern="1200"/>
            <a:t>The red dot alone</a:t>
          </a:r>
          <a:r>
            <a:rPr lang="en-US" sz="1100" kern="1200" baseline="0"/>
            <a:t> has error (hit F9 to change it)</a:t>
          </a:r>
          <a:endParaRPr lang="en-US" sz="1100" kern="1200"/>
        </a:p>
      </xdr:txBody>
    </xdr:sp>
    <xdr:clientData/>
  </xdr:twoCellAnchor>
  <xdr:twoCellAnchor>
    <xdr:from>
      <xdr:col>0</xdr:col>
      <xdr:colOff>45244</xdr:colOff>
      <xdr:row>10</xdr:row>
      <xdr:rowOff>54769</xdr:rowOff>
    </xdr:from>
    <xdr:to>
      <xdr:col>2</xdr:col>
      <xdr:colOff>395288</xdr:colOff>
      <xdr:row>16</xdr:row>
      <xdr:rowOff>52388</xdr:rowOff>
    </xdr:to>
    <xdr:sp macro="" textlink="">
      <xdr:nvSpPr>
        <xdr:cNvPr id="6" name="TextBox 5">
          <a:extLst>
            <a:ext uri="{FF2B5EF4-FFF2-40B4-BE49-F238E27FC236}">
              <a16:creationId xmlns:a16="http://schemas.microsoft.com/office/drawing/2014/main" id="{4D4BABAC-C735-7334-142B-C0EB87D5A6D8}"/>
            </a:ext>
          </a:extLst>
        </xdr:cNvPr>
        <xdr:cNvSpPr txBox="1"/>
      </xdr:nvSpPr>
      <xdr:spPr>
        <a:xfrm>
          <a:off x="45244" y="1864519"/>
          <a:ext cx="1645444" cy="1083469"/>
        </a:xfrm>
        <a:prstGeom prst="rect">
          <a:avLst/>
        </a:prstGeom>
        <a:solidFill>
          <a:schemeClr val="accent4">
            <a:lumMod val="20000"/>
            <a:lumOff val="80000"/>
          </a:schemeClr>
        </a:solidFill>
        <a:ln w="9525" cmpd="sng">
          <a:solidFill>
            <a:schemeClr val="lt1">
              <a:shade val="50000"/>
            </a:schemeClr>
          </a:solidFill>
        </a:ln>
        <a:effectLst>
          <a:outerShdw blurRad="50800" dist="38100" dir="2700000" algn="tl" rotWithShape="0">
            <a:prstClr val="black">
              <a:alpha val="40000"/>
            </a:prstClr>
          </a:outerShdw>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kern="1200"/>
            <a:t>Errors in b1</a:t>
          </a:r>
          <a:r>
            <a:rPr lang="en-US" sz="1100" kern="1200" baseline="0"/>
            <a:t> and b0 estimates are "linked" (correlated): for example, if b</a:t>
          </a:r>
          <a:r>
            <a:rPr lang="en-US" sz="1100" kern="1200" baseline="-25000"/>
            <a:t>1</a:t>
          </a:r>
          <a:r>
            <a:rPr lang="en-US" sz="1100" kern="1200" baseline="0"/>
            <a:t> &gt; 1 then b</a:t>
          </a:r>
          <a:r>
            <a:rPr lang="en-US" sz="1100" kern="1200" baseline="-25000"/>
            <a:t>0</a:t>
          </a:r>
          <a:r>
            <a:rPr lang="en-US" sz="1100" kern="1200" baseline="0"/>
            <a:t> &lt; 0 (hit F9 repeatedly to test this)</a:t>
          </a:r>
          <a:endParaRPr lang="en-US" sz="1100" kern="1200"/>
        </a:p>
      </xdr:txBody>
    </xdr:sp>
    <xdr:clientData/>
  </xdr:twoCellAnchor>
  <xdr:twoCellAnchor>
    <xdr:from>
      <xdr:col>10</xdr:col>
      <xdr:colOff>373856</xdr:colOff>
      <xdr:row>15</xdr:row>
      <xdr:rowOff>173831</xdr:rowOff>
    </xdr:from>
    <xdr:to>
      <xdr:col>16</xdr:col>
      <xdr:colOff>204787</xdr:colOff>
      <xdr:row>19</xdr:row>
      <xdr:rowOff>147638</xdr:rowOff>
    </xdr:to>
    <xdr:sp macro="" textlink="">
      <xdr:nvSpPr>
        <xdr:cNvPr id="7" name="TextBox 6">
          <a:extLst>
            <a:ext uri="{FF2B5EF4-FFF2-40B4-BE49-F238E27FC236}">
              <a16:creationId xmlns:a16="http://schemas.microsoft.com/office/drawing/2014/main" id="{03484F2E-1635-2F37-6D37-08F47C76DBED}"/>
            </a:ext>
          </a:extLst>
        </xdr:cNvPr>
        <xdr:cNvSpPr txBox="1"/>
      </xdr:nvSpPr>
      <xdr:spPr>
        <a:xfrm>
          <a:off x="6850856" y="2888456"/>
          <a:ext cx="3717131" cy="702470"/>
        </a:xfrm>
        <a:prstGeom prst="rect">
          <a:avLst/>
        </a:prstGeom>
        <a:solidFill>
          <a:schemeClr val="accent4">
            <a:lumMod val="20000"/>
            <a:lumOff val="80000"/>
          </a:schemeClr>
        </a:solidFill>
        <a:ln w="9525" cmpd="sng">
          <a:solidFill>
            <a:schemeClr val="lt1">
              <a:shade val="50000"/>
            </a:schemeClr>
          </a:solidFill>
        </a:ln>
        <a:effectLst>
          <a:outerShdw blurRad="50800" dist="38100" dir="2700000" algn="tl" rotWithShape="0">
            <a:prstClr val="black">
              <a:alpha val="40000"/>
            </a:prstClr>
          </a:outerShdw>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kern="1200"/>
            <a:t>The plot above shows the correlation between b</a:t>
          </a:r>
          <a:r>
            <a:rPr lang="en-US" sz="1100" kern="1200" baseline="-25000"/>
            <a:t>1</a:t>
          </a:r>
          <a:r>
            <a:rPr lang="en-US" sz="1100" kern="1200"/>
            <a:t> and b</a:t>
          </a:r>
          <a:r>
            <a:rPr lang="en-US" sz="1100" kern="1200" baseline="-25000"/>
            <a:t>0</a:t>
          </a:r>
          <a:r>
            <a:rPr lang="en-US" sz="1100" kern="1200"/>
            <a:t> estimates for 100 simulated</a:t>
          </a:r>
          <a:r>
            <a:rPr lang="en-US" sz="1100" kern="1200" baseline="0"/>
            <a:t> samplings of </a:t>
          </a:r>
          <a:r>
            <a:rPr lang="en-US" sz="1100" kern="1200"/>
            <a:t>a population described by an SLR model with </a:t>
          </a:r>
          <a:r>
            <a:rPr lang="en-US" sz="1100" kern="1200">
              <a:latin typeface="Symbol" panose="05050102010706020507" pitchFamily="18" charset="2"/>
            </a:rPr>
            <a:t>b</a:t>
          </a:r>
          <a:r>
            <a:rPr lang="en-US" sz="1100" kern="1200" baseline="-25000"/>
            <a:t>1</a:t>
          </a:r>
          <a:r>
            <a:rPr lang="en-US" sz="1100" kern="1200"/>
            <a:t> = 1 and </a:t>
          </a:r>
          <a:r>
            <a:rPr lang="en-US" sz="1100" kern="1200">
              <a:latin typeface="Symbol" panose="05050102010706020507" pitchFamily="18" charset="2"/>
            </a:rPr>
            <a:t>b</a:t>
          </a:r>
          <a:r>
            <a:rPr lang="en-US" sz="1100" kern="1200" baseline="-25000"/>
            <a:t>0</a:t>
          </a:r>
          <a:r>
            <a:rPr lang="en-US" sz="1100" kern="1200"/>
            <a:t> = 0</a:t>
          </a:r>
          <a:r>
            <a:rPr lang="en-US" sz="1100" kern="1200" baseline="0"/>
            <a:t>.</a:t>
          </a:r>
          <a:endParaRPr lang="en-US" sz="1100" kern="1200"/>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1ED4935B-9BA5-424E-9216-BC7534C74B6C}" name="tblVanDeemter" displayName="tblVanDeemter" ref="A1:D14" totalsRowShown="0" dataDxfId="4">
  <autoFilter ref="A1:D14" xr:uid="{1ED4935B-9BA5-424E-9216-BC7534C74B6C}">
    <filterColumn colId="0" hiddenButton="1"/>
    <filterColumn colId="1" hiddenButton="1"/>
    <filterColumn colId="2" hiddenButton="1"/>
    <filterColumn colId="3" hiddenButton="1"/>
  </autoFilter>
  <tableColumns count="4">
    <tableColumn id="1" xr3:uid="{548C0A6E-29DB-42E3-8BAF-E459CA7EE384}" name="u" dataDxfId="3"/>
    <tableColumn id="3" xr3:uid="{E339BB6D-6AF3-4E48-A44F-DC4C13AA5B25}" name="1/u" dataDxfId="2">
      <calculatedColumnFormula>1/tblVanDeemter[[#This Row],[u]]</calculatedColumnFormula>
    </tableColumn>
    <tableColumn id="2" xr3:uid="{3D85F60A-CEC2-4399-9984-76147C209F82}" name="h" dataDxfId="1"/>
    <tableColumn id="4" xr3:uid="{3C42D70A-4117-4A48-A22B-DCBFB0B3C3F3}" name="yhat" dataDxfId="0">
      <calculatedColumnFormula>A+B/tblVanDeemter[[#This Row],[u]]+C_*tblVanDeemter[[#This Row],[u]]</calculatedColumnFormula>
    </tableColumn>
  </tableColumns>
  <tableStyleInfo name="TableStyleLight21"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700" row="8">
    <wetp:webextensionref xmlns:r="http://schemas.openxmlformats.org/officeDocument/2006/relationships" r:id="rId1"/>
  </wetp:taskpane>
</wetp:taskpanes>
</file>

<file path=xl/webextensions/webextension1.xml><?xml version="1.0" encoding="utf-8"?>
<we:webextension xmlns:we="http://schemas.microsoft.com/office/webextensions/webextension/2010/11" id="{566A6300-A47D-4656-8744-48480DA2E0E3}">
  <we:reference id="81ae7f57-2760-4043-a9cb-e0d36209e808" version="1.3.0.0" store="EXCatalog" storeType="EXCatalog"/>
  <we:alternateReferences>
    <we:reference id="WA200003696" version="1.3.0.0" store="en-US" storeType="OMEX"/>
  </we:alternateReferences>
  <we:properties/>
  <we:bindings/>
  <we:snapshot xmlns:r="http://schemas.openxmlformats.org/officeDocument/2006/relationships"/>
  <we:extLst>
    <a:ext xmlns:a="http://schemas.openxmlformats.org/drawingml/2006/main" uri="{D87F86FE-615C-45B5-9D79-34F1136793EB}">
      <we:containsCustomFunctions/>
    </a:ext>
    <a:ext xmlns:a="http://schemas.openxmlformats.org/drawingml/2006/main" uri="{7C84B067-C214-45C3-A712-C9D94CD141B2}">
      <we:customFunctionIdList>
        <we:customFunctionIds>_xldudf_LABS_GENERATIVEAI</we:customFunctionIds>
      </we:customFunctionIdList>
    </a:ext>
  </we:extLst>
</we:webextension>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omments" Target="../comments1.xml"/><Relationship Id="rId4" Type="http://schemas.openxmlformats.org/officeDocument/2006/relationships/table" Target="../tables/table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9C3AD3-F509-4812-A24B-029F33233F78}">
  <sheetPr codeName="Sheet2"/>
  <dimension ref="A1:O29"/>
  <sheetViews>
    <sheetView tabSelected="1" topLeftCell="F1" zoomScaleNormal="100" workbookViewId="0">
      <selection activeCell="S19" sqref="S19"/>
    </sheetView>
  </sheetViews>
  <sheetFormatPr defaultRowHeight="14.25" x14ac:dyDescent="0.45"/>
  <cols>
    <col min="8" max="8" width="9.19921875" bestFit="1" customWidth="1"/>
    <col min="9" max="9" width="9.1328125" bestFit="1" customWidth="1"/>
  </cols>
  <sheetData>
    <row r="1" spans="1:4" x14ac:dyDescent="0.45">
      <c r="A1" s="5" t="s">
        <v>0</v>
      </c>
      <c r="B1" s="5" t="s">
        <v>2</v>
      </c>
      <c r="C1" s="1" t="s">
        <v>1</v>
      </c>
      <c r="D1" s="2" t="s">
        <v>12</v>
      </c>
    </row>
    <row r="2" spans="1:4" x14ac:dyDescent="0.45">
      <c r="A2" s="3">
        <v>3.4</v>
      </c>
      <c r="B2" s="6">
        <f>1/tblVanDeemter[[#This Row],[u]]</f>
        <v>0.29411764705882354</v>
      </c>
      <c r="C2" s="4">
        <v>9.59</v>
      </c>
      <c r="D2" s="4">
        <f>A+B/tblVanDeemter[[#This Row],[u]]+C_*tblVanDeemter[[#This Row],[u]]</f>
        <v>9.5120294078915375</v>
      </c>
    </row>
    <row r="3" spans="1:4" x14ac:dyDescent="0.45">
      <c r="A3" s="3">
        <v>7.1</v>
      </c>
      <c r="B3" s="6">
        <f>1/tblVanDeemter[[#This Row],[u]]</f>
        <v>0.14084507042253522</v>
      </c>
      <c r="C3" s="4">
        <v>5.29</v>
      </c>
      <c r="D3" s="4">
        <f>A+B/tblVanDeemter[[#This Row],[u]]+C_*tblVanDeemter[[#This Row],[u]]</f>
        <v>5.5055081132044927</v>
      </c>
    </row>
    <row r="4" spans="1:4" x14ac:dyDescent="0.45">
      <c r="A4" s="3">
        <v>16.100000000000001</v>
      </c>
      <c r="B4" s="6">
        <f>1/tblVanDeemter[[#This Row],[u]]</f>
        <v>6.2111801242236017E-2</v>
      </c>
      <c r="C4" s="4">
        <v>3.63</v>
      </c>
      <c r="D4" s="4">
        <f>A+B/tblVanDeemter[[#This Row],[u]]+C_*tblVanDeemter[[#This Row],[u]]</f>
        <v>3.6203635028671921</v>
      </c>
    </row>
    <row r="5" spans="1:4" x14ac:dyDescent="0.45">
      <c r="A5" s="3">
        <v>20</v>
      </c>
      <c r="B5" s="6">
        <f>1/tblVanDeemter[[#This Row],[u]]</f>
        <v>0.05</v>
      </c>
      <c r="C5" s="4">
        <v>3.42</v>
      </c>
      <c r="D5" s="4">
        <f>A+B/tblVanDeemter[[#This Row],[u]]+C_*tblVanDeemter[[#This Row],[u]]</f>
        <v>3.3916394322988141</v>
      </c>
    </row>
    <row r="6" spans="1:4" x14ac:dyDescent="0.45">
      <c r="A6" s="3">
        <v>23.1</v>
      </c>
      <c r="B6" s="6">
        <f>1/tblVanDeemter[[#This Row],[u]]</f>
        <v>4.3290043290043288E-2</v>
      </c>
      <c r="C6" s="4">
        <v>3.46</v>
      </c>
      <c r="D6" s="4">
        <f>A+B/tblVanDeemter[[#This Row],[u]]+C_*tblVanDeemter[[#This Row],[u]]</f>
        <v>3.2878082444390189</v>
      </c>
    </row>
    <row r="7" spans="1:4" x14ac:dyDescent="0.45">
      <c r="A7" s="3">
        <v>34.4</v>
      </c>
      <c r="B7" s="6">
        <f>1/tblVanDeemter[[#This Row],[u]]</f>
        <v>2.9069767441860465E-2</v>
      </c>
      <c r="C7" s="4">
        <v>3.06</v>
      </c>
      <c r="D7" s="4">
        <f>A+B/tblVanDeemter[[#This Row],[u]]+C_*tblVanDeemter[[#This Row],[u]]</f>
        <v>3.1829826527626675</v>
      </c>
    </row>
    <row r="8" spans="1:4" x14ac:dyDescent="0.45">
      <c r="A8" s="3">
        <v>40</v>
      </c>
      <c r="B8" s="6">
        <f>1/tblVanDeemter[[#This Row],[u]]</f>
        <v>2.5000000000000001E-2</v>
      </c>
      <c r="C8" s="4">
        <v>3.25</v>
      </c>
      <c r="D8" s="4">
        <f>A+B/tblVanDeemter[[#This Row],[u]]+C_*tblVanDeemter[[#This Row],[u]]</f>
        <v>3.2106145259266019</v>
      </c>
    </row>
    <row r="9" spans="1:4" x14ac:dyDescent="0.45">
      <c r="A9" s="3">
        <v>44.7</v>
      </c>
      <c r="B9" s="6">
        <f>1/tblVanDeemter[[#This Row],[u]]</f>
        <v>2.2371364653243846E-2</v>
      </c>
      <c r="C9" s="4">
        <v>3.31</v>
      </c>
      <c r="D9" s="4">
        <f>A+B/tblVanDeemter[[#This Row],[u]]+C_*tblVanDeemter[[#This Row],[u]]</f>
        <v>3.2548420544041949</v>
      </c>
    </row>
    <row r="10" spans="1:4" x14ac:dyDescent="0.45">
      <c r="A10" s="3">
        <v>65.900000000000006</v>
      </c>
      <c r="B10" s="6">
        <f>1/tblVanDeemter[[#This Row],[u]]</f>
        <v>1.5174506828528072E-2</v>
      </c>
      <c r="C10" s="4">
        <v>3.5</v>
      </c>
      <c r="D10" s="4">
        <f>A+B/tblVanDeemter[[#This Row],[u]]+C_*tblVanDeemter[[#This Row],[u]]</f>
        <v>3.5788873442743734</v>
      </c>
    </row>
    <row r="11" spans="1:4" x14ac:dyDescent="0.45">
      <c r="A11" s="3">
        <v>78.900000000000006</v>
      </c>
      <c r="B11" s="6">
        <f>1/tblVanDeemter[[#This Row],[u]]</f>
        <v>1.2674271229404309E-2</v>
      </c>
      <c r="C11" s="4">
        <v>3.86</v>
      </c>
      <c r="D11" s="4">
        <f>A+B/tblVanDeemter[[#This Row],[u]]+C_*tblVanDeemter[[#This Row],[u]]</f>
        <v>3.828722939485389</v>
      </c>
    </row>
    <row r="12" spans="1:4" x14ac:dyDescent="0.45">
      <c r="A12" s="3">
        <v>96.8</v>
      </c>
      <c r="B12" s="6">
        <f>1/tblVanDeemter[[#This Row],[u]]</f>
        <v>1.0330578512396695E-2</v>
      </c>
      <c r="C12" s="4">
        <v>4.24</v>
      </c>
      <c r="D12" s="4">
        <f>A+B/tblVanDeemter[[#This Row],[u]]+C_*tblVanDeemter[[#This Row],[u]]</f>
        <v>4.2020996343023311</v>
      </c>
    </row>
    <row r="13" spans="1:4" x14ac:dyDescent="0.45">
      <c r="A13" s="3">
        <v>115.4</v>
      </c>
      <c r="B13" s="6">
        <f>1/tblVanDeemter[[#This Row],[u]]</f>
        <v>8.6655112651646445E-3</v>
      </c>
      <c r="C13" s="4">
        <v>4.62</v>
      </c>
      <c r="D13" s="4">
        <f>A+B/tblVanDeemter[[#This Row],[u]]+C_*tblVanDeemter[[#This Row],[u]]</f>
        <v>4.6106655421695049</v>
      </c>
    </row>
    <row r="14" spans="1:4" x14ac:dyDescent="0.45">
      <c r="A14" s="3">
        <v>120</v>
      </c>
      <c r="B14" s="6">
        <f>1/tblVanDeemter[[#This Row],[u]]</f>
        <v>8.3333333333333332E-3</v>
      </c>
      <c r="C14" s="4">
        <v>4.67</v>
      </c>
      <c r="D14" s="4">
        <f>A+B/tblVanDeemter[[#This Row],[u]]+C_*tblVanDeemter[[#This Row],[u]]</f>
        <v>4.7138366059738726</v>
      </c>
    </row>
    <row r="19" spans="7:15" x14ac:dyDescent="0.45">
      <c r="H19" s="2" t="s">
        <v>5</v>
      </c>
      <c r="I19" s="2" t="s">
        <v>4</v>
      </c>
      <c r="J19" s="2" t="s">
        <v>3</v>
      </c>
      <c r="L19" s="8" t="s">
        <v>6</v>
      </c>
      <c r="M19" s="8" t="s">
        <v>7</v>
      </c>
      <c r="N19" s="8" t="s">
        <v>8</v>
      </c>
      <c r="O19" s="8" t="s">
        <v>9</v>
      </c>
    </row>
    <row r="20" spans="7:15" x14ac:dyDescent="0.45">
      <c r="G20" s="7" t="str" cm="1">
        <f t="array" ref="G20:J29">L.OLS(h,tblVanDeemter[[u]:[1/u]])</f>
        <v>coeffs</v>
      </c>
      <c r="H20" s="6">
        <v>26.727860466433437</v>
      </c>
      <c r="I20" s="6">
        <v>2.4358580264431183E-2</v>
      </c>
      <c r="J20" s="6">
        <v>1.5680748036885186</v>
      </c>
      <c r="L20" s="2" t="s">
        <v>5</v>
      </c>
      <c r="M20" s="2">
        <f>B</f>
        <v>26.727860466433437</v>
      </c>
      <c r="N20" s="2"/>
    </row>
    <row r="21" spans="7:15" x14ac:dyDescent="0.45">
      <c r="G21" s="7" t="str">
        <v>std err</v>
      </c>
      <c r="H21" s="6">
        <v>0.48741166839169003</v>
      </c>
      <c r="I21" s="6">
        <v>9.6683169117153323E-4</v>
      </c>
      <c r="J21" s="6">
        <v>7.5571995466609448E-2</v>
      </c>
      <c r="L21" s="2" t="s">
        <v>4</v>
      </c>
      <c r="M21" s="2">
        <f>C_</f>
        <v>2.4358580264431183E-2</v>
      </c>
      <c r="N21" s="2"/>
    </row>
    <row r="22" spans="7:15" x14ac:dyDescent="0.45">
      <c r="G22" s="7" t="str">
        <v>95% MOE</v>
      </c>
      <c r="H22" s="6">
        <v>1.0860208752549749</v>
      </c>
      <c r="I22" s="6">
        <v>2.1542352544308883E-3</v>
      </c>
      <c r="J22" s="6">
        <v>0.16838489922128311</v>
      </c>
      <c r="L22" s="2" t="s">
        <v>10</v>
      </c>
      <c r="M22" s="2">
        <f>M20/M21</f>
        <v>1097.2667608818695</v>
      </c>
    </row>
    <row r="23" spans="7:15" x14ac:dyDescent="0.45">
      <c r="G23" s="7" t="str">
        <v>sres,R^2</v>
      </c>
      <c r="H23" s="6">
        <v>0.1065060456075113</v>
      </c>
      <c r="I23" s="6">
        <v>0.99681269977607379</v>
      </c>
      <c r="J23" s="6" t="str">
        <v/>
      </c>
      <c r="L23" s="2" t="s">
        <v>11</v>
      </c>
      <c r="M23" s="1">
        <f>SQRT(M22)</f>
        <v>33.125017145382273</v>
      </c>
    </row>
    <row r="24" spans="7:15" x14ac:dyDescent="0.45">
      <c r="G24" s="7" t="str">
        <v>n,DOF</v>
      </c>
      <c r="H24" s="2">
        <v>13</v>
      </c>
      <c r="I24" s="2">
        <v>10</v>
      </c>
      <c r="J24" s="2" t="str">
        <v/>
      </c>
    </row>
    <row r="25" spans="7:15" x14ac:dyDescent="0.45">
      <c r="G25" s="7" t="str">
        <v>SSreg,SSres</v>
      </c>
      <c r="H25" s="9">
        <v>35.476364622490507</v>
      </c>
      <c r="I25" s="9">
        <v>0.11343537750949276</v>
      </c>
      <c r="J25" s="2" t="str">
        <v/>
      </c>
    </row>
    <row r="26" spans="7:15" x14ac:dyDescent="0.45">
      <c r="G26" s="7" t="str">
        <v>F,p-val</v>
      </c>
      <c r="H26" s="9">
        <v>1563.7257706274963</v>
      </c>
      <c r="I26" s="10">
        <v>3.2893862011788973E-13</v>
      </c>
      <c r="J26" s="2" t="str">
        <v/>
      </c>
    </row>
    <row r="27" spans="7:15" x14ac:dyDescent="0.45">
      <c r="G27" s="7" t="str">
        <v>Correlation</v>
      </c>
      <c r="H27" s="2">
        <v>0.99999999999999967</v>
      </c>
      <c r="I27" s="2">
        <v>0.61694328707381585</v>
      </c>
      <c r="J27" s="2">
        <v>-0.76243136245276288</v>
      </c>
    </row>
    <row r="28" spans="7:15" x14ac:dyDescent="0.45">
      <c r="G28" s="7" t="str">
        <v/>
      </c>
      <c r="H28" s="2">
        <v>0.61694328707381674</v>
      </c>
      <c r="I28" s="2">
        <v>0.999999999999999</v>
      </c>
      <c r="J28" s="2">
        <v>-0.87621078268120411</v>
      </c>
    </row>
    <row r="29" spans="7:15" x14ac:dyDescent="0.45">
      <c r="G29" s="7" t="str">
        <v/>
      </c>
      <c r="H29" s="2">
        <v>-0.76243136245276355</v>
      </c>
      <c r="I29" s="2">
        <v>-0.876210782681204</v>
      </c>
      <c r="J29" s="2">
        <v>0.99999999999999867</v>
      </c>
    </row>
  </sheetData>
  <pageMargins left="0.7" right="0.7" top="0.75" bottom="0.75" header="0.3" footer="0.3"/>
  <pageSetup orientation="portrait" r:id="rId1"/>
  <drawing r:id="rId2"/>
  <legacyDrawing r:id="rId3"/>
  <tableParts count="1">
    <tablePart r:id="rId4"/>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7BA9D7-9EDA-4675-A58D-7518BF5B242A}">
  <sheetPr codeName="Sheet1"/>
  <dimension ref="A1:I119"/>
  <sheetViews>
    <sheetView workbookViewId="0">
      <selection activeCell="C20" sqref="C20"/>
    </sheetView>
  </sheetViews>
  <sheetFormatPr defaultRowHeight="14.25" x14ac:dyDescent="0.45"/>
  <sheetData>
    <row r="1" spans="1:2" x14ac:dyDescent="0.45">
      <c r="A1" s="18" t="s">
        <v>13</v>
      </c>
      <c r="B1" s="18" t="s">
        <v>14</v>
      </c>
    </row>
    <row r="2" spans="1:2" x14ac:dyDescent="0.45">
      <c r="A2" s="2">
        <v>1</v>
      </c>
      <c r="B2" s="2">
        <v>1</v>
      </c>
    </row>
    <row r="3" spans="1:2" x14ac:dyDescent="0.45">
      <c r="A3" s="2">
        <v>2</v>
      </c>
      <c r="B3" s="2">
        <v>2</v>
      </c>
    </row>
    <row r="4" spans="1:2" x14ac:dyDescent="0.45">
      <c r="A4" s="2">
        <v>3</v>
      </c>
      <c r="B4" s="2">
        <v>3</v>
      </c>
    </row>
    <row r="5" spans="1:2" x14ac:dyDescent="0.45">
      <c r="A5" s="2">
        <v>4</v>
      </c>
      <c r="B5" s="2">
        <v>4</v>
      </c>
    </row>
    <row r="6" spans="1:2" x14ac:dyDescent="0.45">
      <c r="A6" s="2">
        <v>5</v>
      </c>
      <c r="B6" s="2">
        <v>5</v>
      </c>
    </row>
    <row r="7" spans="1:2" x14ac:dyDescent="0.45">
      <c r="A7" s="2">
        <v>6</v>
      </c>
      <c r="B7" s="19" cm="1">
        <f t="array" aca="1" ref="B7" ca="1">6+L.rerrorV(1,1)</f>
        <v>6.6081612611974139</v>
      </c>
    </row>
    <row r="9" spans="1:2" x14ac:dyDescent="0.45">
      <c r="A9" s="7" t="s">
        <v>15</v>
      </c>
      <c r="B9" s="20">
        <f ca="1">SLOPE(B2:B7,A2:A7)</f>
        <v>1.086880180171059</v>
      </c>
    </row>
    <row r="10" spans="1:2" x14ac:dyDescent="0.45">
      <c r="A10" s="7" t="s">
        <v>16</v>
      </c>
      <c r="B10" s="20">
        <f ca="1">INTERCEPT(B2:B7,A2:A7)</f>
        <v>-0.20272042039913751</v>
      </c>
    </row>
    <row r="19" spans="1:9" ht="14.65" thickBot="1" x14ac:dyDescent="0.5">
      <c r="A19" s="17" t="s">
        <v>16</v>
      </c>
      <c r="B19" s="17" t="s">
        <v>15</v>
      </c>
      <c r="C19" s="2" cm="1">
        <f t="array" ref="C19:H19">_xlfn.SEQUENCE(1,6)</f>
        <v>1</v>
      </c>
      <c r="D19" s="2">
        <v>2</v>
      </c>
      <c r="E19" s="2">
        <v>3</v>
      </c>
      <c r="F19" s="2">
        <v>4</v>
      </c>
      <c r="G19" s="2">
        <v>5</v>
      </c>
      <c r="H19" s="2">
        <v>6</v>
      </c>
      <c r="I19" t="s">
        <v>17</v>
      </c>
    </row>
    <row r="20" spans="1:9" x14ac:dyDescent="0.45">
      <c r="A20" s="11">
        <f>INTERCEPT(C20:H20,_xlfn.ANCHORARRAY($C$19))</f>
        <v>-0.25538268832194255</v>
      </c>
      <c r="B20" s="12">
        <f>SLOPE(C20:H20,_xlfn.ANCHORARRAY($C$19))</f>
        <v>0.96700914676959215</v>
      </c>
      <c r="C20" s="4" cm="1">
        <f t="array" ref="C20:H119">L.rerror(100,6)+_xlfn.ANCHORARRAY(C19)</f>
        <v>0.79572305244995478</v>
      </c>
      <c r="D20" s="4">
        <v>1.236440111172959</v>
      </c>
      <c r="E20" s="4">
        <v>2.9034203221139085</v>
      </c>
      <c r="F20" s="4">
        <v>4.1611556353679049</v>
      </c>
      <c r="G20" s="4">
        <v>4.0576318680874408</v>
      </c>
      <c r="H20" s="4">
        <v>5.6205249630376111</v>
      </c>
      <c r="I20" t="s">
        <v>18</v>
      </c>
    </row>
    <row r="21" spans="1:9" x14ac:dyDescent="0.45">
      <c r="A21" s="13">
        <f t="shared" ref="A21:A84" si="0">INTERCEPT(C21:H21,_xlfn.ANCHORARRAY($C$19))</f>
        <v>-1.0047665488777793</v>
      </c>
      <c r="B21" s="14">
        <f t="shared" ref="B21:B84" si="1">SLOPE(C21:H21,_xlfn.ANCHORARRAY($C$19))</f>
        <v>1.1778831888909611</v>
      </c>
      <c r="C21" s="4">
        <v>-1.2495589521860313</v>
      </c>
      <c r="D21" s="4">
        <v>1.5439467704643668</v>
      </c>
      <c r="E21" s="4">
        <v>4.5423998887398049</v>
      </c>
      <c r="F21" s="4">
        <v>3.1731176778260832</v>
      </c>
      <c r="G21" s="4">
        <v>6.2529860352180542</v>
      </c>
      <c r="H21" s="4">
        <v>4.4440562533812287</v>
      </c>
    </row>
    <row r="22" spans="1:9" x14ac:dyDescent="0.45">
      <c r="A22" s="13">
        <f t="shared" si="0"/>
        <v>0.81114208487794759</v>
      </c>
      <c r="B22" s="14">
        <f t="shared" si="1"/>
        <v>0.87590815045006232</v>
      </c>
      <c r="C22" s="4">
        <v>1.6095206100421895</v>
      </c>
      <c r="D22" s="4">
        <v>2.337673563307868</v>
      </c>
      <c r="E22" s="4">
        <v>3.5179830743700196</v>
      </c>
      <c r="F22" s="4">
        <v>4.7721918551712266</v>
      </c>
      <c r="G22" s="4">
        <v>5.3272863020264607</v>
      </c>
      <c r="H22" s="4">
        <v>5.6962682638012287</v>
      </c>
    </row>
    <row r="23" spans="1:9" x14ac:dyDescent="0.45">
      <c r="A23" s="13">
        <f t="shared" si="0"/>
        <v>6.2105425958588256E-2</v>
      </c>
      <c r="B23" s="14">
        <f t="shared" si="1"/>
        <v>0.86978476086284928</v>
      </c>
      <c r="C23" s="4">
        <v>1.5369146578162711</v>
      </c>
      <c r="D23" s="4">
        <v>0.57170423595304909</v>
      </c>
      <c r="E23" s="4">
        <v>2.8778096531079393</v>
      </c>
      <c r="F23" s="4">
        <v>4.6812125547173009</v>
      </c>
      <c r="G23" s="4">
        <v>3.4068037179265787</v>
      </c>
      <c r="H23" s="4">
        <v>5.5636677143502258</v>
      </c>
    </row>
    <row r="24" spans="1:9" x14ac:dyDescent="0.45">
      <c r="A24" s="13">
        <f t="shared" si="0"/>
        <v>-1.0469551760505684</v>
      </c>
      <c r="B24" s="14">
        <f t="shared" si="1"/>
        <v>1.3346935781545122</v>
      </c>
      <c r="C24" s="4">
        <v>0.62641630078735988</v>
      </c>
      <c r="D24" s="4">
        <v>1.8030851223132911</v>
      </c>
      <c r="E24" s="4">
        <v>2.3352241759652395</v>
      </c>
      <c r="F24" s="4">
        <v>3.7031908607405972</v>
      </c>
      <c r="G24" s="4">
        <v>6.2534713520825207</v>
      </c>
      <c r="H24" s="4">
        <v>7.025446273052335</v>
      </c>
    </row>
    <row r="25" spans="1:9" x14ac:dyDescent="0.45">
      <c r="A25" s="13">
        <f t="shared" si="0"/>
        <v>-0.82098732396267815</v>
      </c>
      <c r="B25" s="14">
        <f t="shared" si="1"/>
        <v>1.0110931841890882</v>
      </c>
      <c r="C25" s="4">
        <v>-0.51589521220998891</v>
      </c>
      <c r="D25" s="4">
        <v>2.0910826509584055</v>
      </c>
      <c r="E25" s="4">
        <v>2.4984289004329439</v>
      </c>
      <c r="F25" s="4">
        <v>2.8358316813241995</v>
      </c>
      <c r="G25" s="4">
        <v>4.1216469804470126</v>
      </c>
      <c r="H25" s="4">
        <v>5.2759379232422132</v>
      </c>
    </row>
    <row r="26" spans="1:9" x14ac:dyDescent="0.45">
      <c r="A26" s="13">
        <f t="shared" si="0"/>
        <v>-0.84359701390611042</v>
      </c>
      <c r="B26" s="14">
        <f t="shared" si="1"/>
        <v>1.2940865253567</v>
      </c>
      <c r="C26" s="4">
        <v>0.77743321903425744</v>
      </c>
      <c r="D26" s="4">
        <v>2.1946008204602103</v>
      </c>
      <c r="E26" s="4">
        <v>2.2503964645294232</v>
      </c>
      <c r="F26" s="4">
        <v>4.4389065005163388</v>
      </c>
      <c r="G26" s="4">
        <v>4.3445014072597745</v>
      </c>
      <c r="H26" s="4">
        <v>8.1083965372540341</v>
      </c>
    </row>
    <row r="27" spans="1:9" x14ac:dyDescent="0.45">
      <c r="A27" s="13">
        <f t="shared" si="0"/>
        <v>0.80338272535446409</v>
      </c>
      <c r="B27" s="14">
        <f t="shared" si="1"/>
        <v>0.81730672027975548</v>
      </c>
      <c r="C27" s="4">
        <v>0.58277275429781583</v>
      </c>
      <c r="D27" s="4">
        <v>3.2768538208169748</v>
      </c>
      <c r="E27" s="4">
        <v>4.3695252846893764</v>
      </c>
      <c r="F27" s="4">
        <v>3.5364677008858001</v>
      </c>
      <c r="G27" s="4">
        <v>4.4536857795116891</v>
      </c>
      <c r="H27" s="4">
        <v>5.7644321377999912</v>
      </c>
    </row>
    <row r="28" spans="1:9" x14ac:dyDescent="0.45">
      <c r="A28" s="13">
        <f t="shared" si="0"/>
        <v>-1.1083068985635602E-2</v>
      </c>
      <c r="B28" s="14">
        <f t="shared" si="1"/>
        <v>0.95806334083577227</v>
      </c>
      <c r="C28" s="4">
        <v>1.8928134695740533</v>
      </c>
      <c r="D28" s="4">
        <v>1.6486051433072428</v>
      </c>
      <c r="E28" s="4">
        <v>2.1815600899085799</v>
      </c>
      <c r="F28" s="4">
        <v>3.1717635907543258</v>
      </c>
      <c r="G28" s="4">
        <v>4.4192755221338729</v>
      </c>
      <c r="H28" s="4">
        <v>6.738813927959332</v>
      </c>
    </row>
    <row r="29" spans="1:9" x14ac:dyDescent="0.45">
      <c r="A29" s="13">
        <f t="shared" si="0"/>
        <v>-0.24447923766615576</v>
      </c>
      <c r="B29" s="14">
        <f t="shared" si="1"/>
        <v>1.1429142319503542</v>
      </c>
      <c r="C29" s="4">
        <v>1.113603943928037</v>
      </c>
      <c r="D29" s="4">
        <v>2.6303100656001925</v>
      </c>
      <c r="E29" s="4">
        <v>2.5064394980246441</v>
      </c>
      <c r="F29" s="4">
        <v>4.5667587084644481</v>
      </c>
      <c r="G29" s="4">
        <v>3.5927136602262824</v>
      </c>
      <c r="H29" s="4">
        <v>8.1244975687169028</v>
      </c>
    </row>
    <row r="30" spans="1:9" x14ac:dyDescent="0.45">
      <c r="A30" s="13">
        <f t="shared" si="0"/>
        <v>-0.85860196291263513</v>
      </c>
      <c r="B30" s="14">
        <f t="shared" si="1"/>
        <v>1.0984398435497502</v>
      </c>
      <c r="C30" s="4">
        <v>0.10325343807944165</v>
      </c>
      <c r="D30" s="4">
        <v>1.0415954468572501</v>
      </c>
      <c r="E30" s="4">
        <v>3.4023533285581182</v>
      </c>
      <c r="F30" s="4">
        <v>3.521469918116392</v>
      </c>
      <c r="G30" s="4">
        <v>3.6337162808183834</v>
      </c>
      <c r="H30" s="4">
        <v>6.2132365246393588</v>
      </c>
    </row>
    <row r="31" spans="1:9" x14ac:dyDescent="0.45">
      <c r="A31" s="13">
        <f t="shared" si="0"/>
        <v>-0.71944810087953392</v>
      </c>
      <c r="B31" s="14">
        <f t="shared" si="1"/>
        <v>1.1556953768667029</v>
      </c>
      <c r="C31" s="4">
        <v>2.0921994536167099</v>
      </c>
      <c r="D31" s="4">
        <v>-0.32696065636383453</v>
      </c>
      <c r="E31" s="4">
        <v>3.0516702180790776</v>
      </c>
      <c r="F31" s="4">
        <v>3.42801904942776</v>
      </c>
      <c r="G31" s="4">
        <v>4.493413281420624</v>
      </c>
      <c r="H31" s="4">
        <v>7.2145729627432189</v>
      </c>
    </row>
    <row r="32" spans="1:9" x14ac:dyDescent="0.45">
      <c r="A32" s="13">
        <f t="shared" si="0"/>
        <v>-1.2606465356157055</v>
      </c>
      <c r="B32" s="14">
        <f t="shared" si="1"/>
        <v>1.4109264022487371</v>
      </c>
      <c r="C32" s="4">
        <v>-0.64149527395424255</v>
      </c>
      <c r="D32" s="4">
        <v>1.7856864422128838</v>
      </c>
      <c r="E32" s="4">
        <v>4.4461969593705648</v>
      </c>
      <c r="F32" s="4">
        <v>4.1681733468811712</v>
      </c>
      <c r="G32" s="4">
        <v>4.862519073515859</v>
      </c>
      <c r="H32" s="4">
        <v>7.4444946855030096</v>
      </c>
    </row>
    <row r="33" spans="1:8" x14ac:dyDescent="0.45">
      <c r="A33" s="13">
        <f t="shared" si="0"/>
        <v>1.7516563467762403</v>
      </c>
      <c r="B33" s="14">
        <f t="shared" si="1"/>
        <v>0.74469798304897217</v>
      </c>
      <c r="C33" s="4">
        <v>3.3861829356341917</v>
      </c>
      <c r="D33" s="4">
        <v>2.0106639245441293</v>
      </c>
      <c r="E33" s="4">
        <v>4.3276840531376433</v>
      </c>
      <c r="F33" s="4">
        <v>4.2320663978383006</v>
      </c>
      <c r="G33" s="4">
        <v>5.9185192769206196</v>
      </c>
      <c r="H33" s="4">
        <v>6.2734791366109706</v>
      </c>
    </row>
    <row r="34" spans="1:8" x14ac:dyDescent="0.45">
      <c r="A34" s="13">
        <f t="shared" si="0"/>
        <v>0.28825815083448303</v>
      </c>
      <c r="B34" s="14">
        <f t="shared" si="1"/>
        <v>0.95867844131290791</v>
      </c>
      <c r="C34" s="4">
        <v>2.4447618399016231</v>
      </c>
      <c r="D34" s="4">
        <v>0.49142591884656306</v>
      </c>
      <c r="E34" s="4">
        <v>2.373109009164498</v>
      </c>
      <c r="F34" s="4">
        <v>6.0197659103072345</v>
      </c>
      <c r="G34" s="4">
        <v>4.5292459854666829</v>
      </c>
      <c r="H34" s="4">
        <v>6.00348750889136</v>
      </c>
    </row>
    <row r="35" spans="1:8" x14ac:dyDescent="0.45">
      <c r="A35" s="13">
        <f t="shared" si="0"/>
        <v>-1.2184302029103784</v>
      </c>
      <c r="B35" s="14">
        <f t="shared" si="1"/>
        <v>1.3507489447037111</v>
      </c>
      <c r="C35" s="4">
        <v>-0.53510158077019554</v>
      </c>
      <c r="D35" s="4">
        <v>2.7376610686912182</v>
      </c>
      <c r="E35" s="4">
        <v>1.8515871513625628</v>
      </c>
      <c r="F35" s="4">
        <v>5.2540885799365205</v>
      </c>
      <c r="G35" s="4">
        <v>4.6616850360995947</v>
      </c>
      <c r="H35" s="4">
        <v>7.0852263659959647</v>
      </c>
    </row>
    <row r="36" spans="1:8" x14ac:dyDescent="0.45">
      <c r="A36" s="13">
        <f t="shared" si="0"/>
        <v>-0.30336229672747006</v>
      </c>
      <c r="B36" s="14">
        <f t="shared" si="1"/>
        <v>1.1414317840302122</v>
      </c>
      <c r="C36" s="4">
        <v>0.69500221208832658</v>
      </c>
      <c r="D36" s="4">
        <v>1.67966919358682</v>
      </c>
      <c r="E36" s="4">
        <v>3.0844487423774076</v>
      </c>
      <c r="F36" s="4">
        <v>4.8781823357094662</v>
      </c>
      <c r="G36" s="4">
        <v>6.1962792568053002</v>
      </c>
      <c r="H36" s="4">
        <v>5.6163119437023132</v>
      </c>
    </row>
    <row r="37" spans="1:8" x14ac:dyDescent="0.45">
      <c r="A37" s="13">
        <f t="shared" si="0"/>
        <v>-1.5948009100936682</v>
      </c>
      <c r="B37" s="14">
        <f t="shared" si="1"/>
        <v>1.1097878347144416</v>
      </c>
      <c r="C37" s="4">
        <v>-0.45494620829410271</v>
      </c>
      <c r="D37" s="4">
        <v>-2.2514750439416975E-2</v>
      </c>
      <c r="E37" s="4">
        <v>1.9662039052655362</v>
      </c>
      <c r="F37" s="4">
        <v>2.6337985916001427</v>
      </c>
      <c r="G37" s="4">
        <v>6.1191417078317292</v>
      </c>
      <c r="H37" s="4">
        <v>3.4950558224773798</v>
      </c>
    </row>
    <row r="38" spans="1:8" x14ac:dyDescent="0.45">
      <c r="A38" s="13">
        <f t="shared" si="0"/>
        <v>-0.34482798218614041</v>
      </c>
      <c r="B38" s="14">
        <f t="shared" si="1"/>
        <v>1.1516516915928467</v>
      </c>
      <c r="C38" s="4">
        <v>0.85461392770592304</v>
      </c>
      <c r="D38" s="4">
        <v>1.9448196371994817</v>
      </c>
      <c r="E38" s="4">
        <v>3.4225635176878542</v>
      </c>
      <c r="F38" s="4">
        <v>4.0821832558337423</v>
      </c>
      <c r="G38" s="4">
        <v>4.6509842208989465</v>
      </c>
      <c r="H38" s="4">
        <v>7.1605530710069942</v>
      </c>
    </row>
    <row r="39" spans="1:8" x14ac:dyDescent="0.45">
      <c r="A39" s="13">
        <f t="shared" si="0"/>
        <v>-2.2152392279298843</v>
      </c>
      <c r="B39" s="14">
        <f t="shared" si="1"/>
        <v>1.5195194983788647</v>
      </c>
      <c r="C39" s="4">
        <v>-0.39970257637472129</v>
      </c>
      <c r="D39" s="4">
        <v>1.3227553998088877</v>
      </c>
      <c r="E39" s="4">
        <v>1.7962200726240192</v>
      </c>
      <c r="F39" s="4">
        <v>2.8407973817801495</v>
      </c>
      <c r="G39" s="4">
        <v>5.5918303255177033</v>
      </c>
      <c r="H39" s="4">
        <v>7.4665734950208167</v>
      </c>
    </row>
    <row r="40" spans="1:8" x14ac:dyDescent="0.45">
      <c r="A40" s="13">
        <f t="shared" si="0"/>
        <v>0.61331475412428604</v>
      </c>
      <c r="B40" s="14">
        <f t="shared" si="1"/>
        <v>0.88026880692871934</v>
      </c>
      <c r="C40" s="4">
        <v>1.2896230160319158</v>
      </c>
      <c r="D40" s="4">
        <v>2.8797220320803376</v>
      </c>
      <c r="E40" s="4">
        <v>3.0211119315654216</v>
      </c>
      <c r="F40" s="4">
        <v>4.2032160551968358</v>
      </c>
      <c r="G40" s="4">
        <v>4.572358440798598</v>
      </c>
      <c r="H40" s="4">
        <v>6.1995019945757122</v>
      </c>
    </row>
    <row r="41" spans="1:8" x14ac:dyDescent="0.45">
      <c r="A41" s="13">
        <f t="shared" si="0"/>
        <v>-2.7633076856154326</v>
      </c>
      <c r="B41" s="14">
        <f t="shared" si="1"/>
        <v>1.6962702515775983</v>
      </c>
      <c r="C41" s="4">
        <v>-0.35202294780007937</v>
      </c>
      <c r="D41" s="4">
        <v>-1.4282807314817525</v>
      </c>
      <c r="E41" s="4">
        <v>3.3817064588983672</v>
      </c>
      <c r="F41" s="4">
        <v>4.813808842249534</v>
      </c>
      <c r="G41" s="4">
        <v>5.620344124717696</v>
      </c>
      <c r="H41" s="4">
        <v>7.006273422853206</v>
      </c>
    </row>
    <row r="42" spans="1:8" x14ac:dyDescent="0.45">
      <c r="A42" s="13">
        <f t="shared" si="0"/>
        <v>8.317355358427525E-2</v>
      </c>
      <c r="B42" s="14">
        <f t="shared" si="1"/>
        <v>0.90572671553360473</v>
      </c>
      <c r="C42" s="4">
        <v>2.2440669417521071</v>
      </c>
      <c r="D42" s="4">
        <v>1.6452670821830451</v>
      </c>
      <c r="E42" s="4">
        <v>4.4306282026640886E-2</v>
      </c>
      <c r="F42" s="4">
        <v>4.7144085963136284</v>
      </c>
      <c r="G42" s="4">
        <v>5.5848992712404044</v>
      </c>
      <c r="H42" s="4">
        <v>5.2863541741955276</v>
      </c>
    </row>
    <row r="43" spans="1:8" x14ac:dyDescent="0.45">
      <c r="A43" s="13">
        <f t="shared" si="0"/>
        <v>-0.36623698974376939</v>
      </c>
      <c r="B43" s="14">
        <f t="shared" si="1"/>
        <v>0.96597217660364554</v>
      </c>
      <c r="C43" s="4">
        <v>0.11077928493485623</v>
      </c>
      <c r="D43" s="4">
        <v>1.2937708493395499</v>
      </c>
      <c r="E43" s="4">
        <v>3.0911493513772084</v>
      </c>
      <c r="F43" s="4">
        <v>4.4428127234979797</v>
      </c>
      <c r="G43" s="4">
        <v>4.4274180118109987</v>
      </c>
      <c r="H43" s="4">
        <v>4.7220635492533507</v>
      </c>
    </row>
    <row r="44" spans="1:8" x14ac:dyDescent="0.45">
      <c r="A44" s="13">
        <f t="shared" si="0"/>
        <v>0.9285315270806942</v>
      </c>
      <c r="B44" s="14">
        <f t="shared" si="1"/>
        <v>0.72832859426004681</v>
      </c>
      <c r="C44" s="4">
        <v>1.3015618193183351</v>
      </c>
      <c r="D44" s="4">
        <v>2.8450642775695236</v>
      </c>
      <c r="E44" s="4">
        <v>3.4550684918609913</v>
      </c>
      <c r="F44" s="4">
        <v>3.5521397714988026</v>
      </c>
      <c r="G44" s="4">
        <v>4.061922479861698</v>
      </c>
      <c r="H44" s="4">
        <v>5.6503328018357957</v>
      </c>
    </row>
    <row r="45" spans="1:8" x14ac:dyDescent="0.45">
      <c r="A45" s="13">
        <f t="shared" si="0"/>
        <v>-0.62449317638436463</v>
      </c>
      <c r="B45" s="14">
        <f t="shared" si="1"/>
        <v>1.1318573139588128</v>
      </c>
      <c r="C45" s="4">
        <v>-0.52936701626612948</v>
      </c>
      <c r="D45" s="4">
        <v>2.6065836717236928</v>
      </c>
      <c r="E45" s="4">
        <v>3.3947943236982026</v>
      </c>
      <c r="F45" s="4">
        <v>3.7406973272374882</v>
      </c>
      <c r="G45" s="4">
        <v>4.8023311116592708</v>
      </c>
      <c r="H45" s="4">
        <v>6.0070051167763578</v>
      </c>
    </row>
    <row r="46" spans="1:8" x14ac:dyDescent="0.45">
      <c r="A46" s="13">
        <f t="shared" si="0"/>
        <v>0.80978842178727595</v>
      </c>
      <c r="B46" s="14">
        <f t="shared" si="1"/>
        <v>0.73173701472541586</v>
      </c>
      <c r="C46" s="4">
        <v>1.710328987018412</v>
      </c>
      <c r="D46" s="4">
        <v>0.66844863453826431</v>
      </c>
      <c r="E46" s="4">
        <v>4.7682241554048241</v>
      </c>
      <c r="F46" s="4">
        <v>4.2107520867068207</v>
      </c>
      <c r="G46" s="4">
        <v>3.806005729325463</v>
      </c>
      <c r="H46" s="4">
        <v>5.0614482469636037</v>
      </c>
    </row>
    <row r="47" spans="1:8" x14ac:dyDescent="0.45">
      <c r="A47" s="13">
        <f t="shared" si="0"/>
        <v>-1.0084353883437833</v>
      </c>
      <c r="B47" s="14">
        <f t="shared" si="1"/>
        <v>1.3773894609352744</v>
      </c>
      <c r="C47" s="4">
        <v>0.50368096438879839</v>
      </c>
      <c r="D47" s="4">
        <v>2.065468849842568</v>
      </c>
      <c r="E47" s="4">
        <v>2.418987511575045</v>
      </c>
      <c r="F47" s="4">
        <v>5.3793754853011055</v>
      </c>
      <c r="G47" s="4">
        <v>4.2861065809362344</v>
      </c>
      <c r="H47" s="4">
        <v>8.2209469575343075</v>
      </c>
    </row>
    <row r="48" spans="1:8" x14ac:dyDescent="0.45">
      <c r="A48" s="13">
        <f t="shared" si="0"/>
        <v>0.24414933807270778</v>
      </c>
      <c r="B48" s="14">
        <f t="shared" si="1"/>
        <v>1.0297119306917766</v>
      </c>
      <c r="C48" s="4">
        <v>0.39228577667160103</v>
      </c>
      <c r="D48" s="4">
        <v>2.5461084717438132</v>
      </c>
      <c r="E48" s="4">
        <v>4.3194122722375532</v>
      </c>
      <c r="F48" s="4">
        <v>4.7995962882394085</v>
      </c>
      <c r="G48" s="4">
        <v>4.9988654817780569</v>
      </c>
      <c r="H48" s="4">
        <v>6.0325782822931195</v>
      </c>
    </row>
    <row r="49" spans="1:8" x14ac:dyDescent="0.45">
      <c r="A49" s="13">
        <f t="shared" si="0"/>
        <v>0.71003053615916922</v>
      </c>
      <c r="B49" s="14">
        <f t="shared" si="1"/>
        <v>0.72481089709278923</v>
      </c>
      <c r="C49" s="4">
        <v>1.3962106526648297</v>
      </c>
      <c r="D49" s="4">
        <v>1.7165200707152826</v>
      </c>
      <c r="E49" s="4">
        <v>3.1316612823430758</v>
      </c>
      <c r="F49" s="4">
        <v>4.2758192449693837</v>
      </c>
      <c r="G49" s="4">
        <v>4.2250835574818932</v>
      </c>
      <c r="H49" s="4">
        <v>4.7359172477291267</v>
      </c>
    </row>
    <row r="50" spans="1:8" x14ac:dyDescent="0.45">
      <c r="A50" s="13">
        <f t="shared" si="0"/>
        <v>-0.7792631981287812</v>
      </c>
      <c r="B50" s="14">
        <f t="shared" si="1"/>
        <v>0.98706125917635179</v>
      </c>
      <c r="C50" s="4">
        <v>-2.0572817553292655E-2</v>
      </c>
      <c r="D50" s="4">
        <v>2.4385034977961872</v>
      </c>
      <c r="E50" s="4">
        <v>1.6889899594419575</v>
      </c>
      <c r="F50" s="4">
        <v>2.5355981346480156</v>
      </c>
      <c r="G50" s="4">
        <v>3.0688800482004006</v>
      </c>
      <c r="H50" s="4">
        <v>6.3413084313974304</v>
      </c>
    </row>
    <row r="51" spans="1:8" x14ac:dyDescent="0.45">
      <c r="A51" s="13">
        <f t="shared" si="0"/>
        <v>0.79071242694507049</v>
      </c>
      <c r="B51" s="14">
        <f t="shared" si="1"/>
        <v>0.93705958471730944</v>
      </c>
      <c r="C51" s="4">
        <v>1.6836418547928504</v>
      </c>
      <c r="D51" s="4">
        <v>3.0289704139404141</v>
      </c>
      <c r="E51" s="4">
        <v>3.8571551736276888</v>
      </c>
      <c r="F51" s="4">
        <v>3.8252627560075068</v>
      </c>
      <c r="G51" s="4">
        <v>4.9016899066579001</v>
      </c>
      <c r="H51" s="4">
        <v>7.1258057357075613</v>
      </c>
    </row>
    <row r="52" spans="1:8" x14ac:dyDescent="0.45">
      <c r="A52" s="13">
        <f t="shared" si="0"/>
        <v>0.81264230528277137</v>
      </c>
      <c r="B52" s="14">
        <f t="shared" si="1"/>
        <v>0.73562688083305849</v>
      </c>
      <c r="C52" s="4">
        <v>0.94747431659114978</v>
      </c>
      <c r="D52" s="4">
        <v>2.4333068751529141</v>
      </c>
      <c r="E52" s="4">
        <v>3.8864247097455906</v>
      </c>
      <c r="F52" s="4">
        <v>3.3344717618129027</v>
      </c>
      <c r="G52" s="4">
        <v>5.1377586719686281</v>
      </c>
      <c r="H52" s="4">
        <v>4.5845819939196684</v>
      </c>
    </row>
    <row r="53" spans="1:8" x14ac:dyDescent="0.45">
      <c r="A53" s="13">
        <f t="shared" si="0"/>
        <v>0.14725397715686794</v>
      </c>
      <c r="B53" s="14">
        <f t="shared" si="1"/>
        <v>1.0648684134559203</v>
      </c>
      <c r="C53" s="4">
        <v>0.74348489231605375</v>
      </c>
      <c r="D53" s="4">
        <v>2.562484482578204</v>
      </c>
      <c r="E53" s="4">
        <v>2.0852650673034221</v>
      </c>
      <c r="F53" s="4">
        <v>6.2601641243547066</v>
      </c>
      <c r="G53" s="4">
        <v>6.7357182857974607</v>
      </c>
      <c r="H53" s="4">
        <v>4.8586436931656865</v>
      </c>
    </row>
    <row r="54" spans="1:8" x14ac:dyDescent="0.45">
      <c r="A54" s="13">
        <f t="shared" si="0"/>
        <v>3.6963445824580887E-2</v>
      </c>
      <c r="B54" s="14">
        <f t="shared" si="1"/>
        <v>1.1680329633751487</v>
      </c>
      <c r="C54" s="4">
        <v>-0.34387930879199957</v>
      </c>
      <c r="D54" s="4">
        <v>2.8726291688249166</v>
      </c>
      <c r="E54" s="4">
        <v>6.2134973392227151</v>
      </c>
      <c r="F54" s="4">
        <v>2.4419821346843475</v>
      </c>
      <c r="G54" s="4">
        <v>8.1400289871224025</v>
      </c>
      <c r="H54" s="4">
        <v>5.4262145847632244</v>
      </c>
    </row>
    <row r="55" spans="1:8" x14ac:dyDescent="0.45">
      <c r="A55" s="13">
        <f t="shared" si="0"/>
        <v>1.6870038904151423</v>
      </c>
      <c r="B55" s="14">
        <f t="shared" si="1"/>
        <v>0.81437849810153251</v>
      </c>
      <c r="C55" s="4">
        <v>2.3738135677652092</v>
      </c>
      <c r="D55" s="4">
        <v>3.6068031435277859</v>
      </c>
      <c r="E55" s="4">
        <v>3.8719092387714644</v>
      </c>
      <c r="F55" s="4">
        <v>5.1561562262954181</v>
      </c>
      <c r="G55" s="4">
        <v>5.5839852079383325</v>
      </c>
      <c r="H55" s="4">
        <v>6.6313044183248184</v>
      </c>
    </row>
    <row r="56" spans="1:8" x14ac:dyDescent="0.45">
      <c r="A56" s="13">
        <f t="shared" si="0"/>
        <v>1.1782237756282665</v>
      </c>
      <c r="B56" s="14">
        <f t="shared" si="1"/>
        <v>0.95170034968144612</v>
      </c>
      <c r="C56" s="4">
        <v>2.236926310765214</v>
      </c>
      <c r="D56" s="4">
        <v>3.2790515701302536</v>
      </c>
      <c r="E56" s="4">
        <v>4.1483749216463925</v>
      </c>
      <c r="F56" s="4">
        <v>3.9506813582904172</v>
      </c>
      <c r="G56" s="4">
        <v>6.3355435574075312</v>
      </c>
      <c r="H56" s="4">
        <v>7.1044722788401646</v>
      </c>
    </row>
    <row r="57" spans="1:8" x14ac:dyDescent="0.45">
      <c r="A57" s="13">
        <f t="shared" si="0"/>
        <v>0.4169720766538525</v>
      </c>
      <c r="B57" s="14">
        <f t="shared" si="1"/>
        <v>1.0651186372862538</v>
      </c>
      <c r="C57" s="4">
        <v>0.64999679682896483</v>
      </c>
      <c r="D57" s="4">
        <v>3.4365453842414548</v>
      </c>
      <c r="E57" s="4">
        <v>3.4284980057289709</v>
      </c>
      <c r="F57" s="4">
        <v>4.7623408281984894</v>
      </c>
      <c r="G57" s="4">
        <v>6.7273922601321354</v>
      </c>
      <c r="H57" s="4">
        <v>5.8645505678044296</v>
      </c>
    </row>
    <row r="58" spans="1:8" x14ac:dyDescent="0.45">
      <c r="A58" s="13">
        <f t="shared" si="0"/>
        <v>2.225434943230959</v>
      </c>
      <c r="B58" s="14">
        <f t="shared" si="1"/>
        <v>0.38389984056685822</v>
      </c>
      <c r="C58" s="4">
        <v>2.124025098340649</v>
      </c>
      <c r="D58" s="4">
        <v>3.9006272268789335</v>
      </c>
      <c r="E58" s="4">
        <v>3.4852290825415584</v>
      </c>
      <c r="F58" s="4">
        <v>2.7111955231762845</v>
      </c>
      <c r="G58" s="4">
        <v>4.7173058751082051</v>
      </c>
      <c r="H58" s="4">
        <v>4.4761235052441481</v>
      </c>
    </row>
    <row r="59" spans="1:8" x14ac:dyDescent="0.45">
      <c r="A59" s="13">
        <f t="shared" si="0"/>
        <v>1.8822295928388169</v>
      </c>
      <c r="B59" s="14">
        <f t="shared" si="1"/>
        <v>0.41692591388162814</v>
      </c>
      <c r="C59" s="4">
        <v>1.5800909757753017</v>
      </c>
      <c r="D59" s="4">
        <v>3.2293376163406036</v>
      </c>
      <c r="E59" s="4">
        <v>3.820573470953601</v>
      </c>
      <c r="F59" s="4">
        <v>3.447612706770145</v>
      </c>
      <c r="G59" s="4">
        <v>3.6510997077992196</v>
      </c>
      <c r="H59" s="4">
        <v>4.3201072709082204</v>
      </c>
    </row>
    <row r="60" spans="1:8" x14ac:dyDescent="0.45">
      <c r="A60" s="13">
        <f t="shared" si="0"/>
        <v>-0.12753104679054861</v>
      </c>
      <c r="B60" s="14">
        <f t="shared" si="1"/>
        <v>0.99143218164595703</v>
      </c>
      <c r="C60" s="4">
        <v>1.9542680771059247</v>
      </c>
      <c r="D60" s="4">
        <v>0.42697711370563574</v>
      </c>
      <c r="E60" s="4">
        <v>3.5894498832929389</v>
      </c>
      <c r="F60" s="4">
        <v>2.5435124421356963</v>
      </c>
      <c r="G60" s="4">
        <v>5.4525372812478894</v>
      </c>
      <c r="H60" s="4">
        <v>6.0881447363337209</v>
      </c>
    </row>
    <row r="61" spans="1:8" x14ac:dyDescent="0.45">
      <c r="A61" s="13">
        <f t="shared" si="0"/>
        <v>-0.12668446555229007</v>
      </c>
      <c r="B61" s="14">
        <f t="shared" si="1"/>
        <v>1.2649041114485284</v>
      </c>
      <c r="C61" s="4">
        <v>0.70783613799202982</v>
      </c>
      <c r="D61" s="4">
        <v>2.4620516258254681</v>
      </c>
      <c r="E61" s="4">
        <v>3.2376907209444381</v>
      </c>
      <c r="F61" s="4">
        <v>7.0713148695429631</v>
      </c>
      <c r="G61" s="4">
        <v>5.1282878222328847</v>
      </c>
      <c r="H61" s="4">
        <v>7.1956983705675741</v>
      </c>
    </row>
    <row r="62" spans="1:8" x14ac:dyDescent="0.45">
      <c r="A62" s="13">
        <f t="shared" si="0"/>
        <v>-1.5359716654902491</v>
      </c>
      <c r="B62" s="14">
        <f t="shared" si="1"/>
        <v>1.3714123206547579</v>
      </c>
      <c r="C62" s="4">
        <v>-1.1378642577279829</v>
      </c>
      <c r="D62" s="4">
        <v>2.0443355111960897</v>
      </c>
      <c r="E62" s="4">
        <v>3.0266346719428965</v>
      </c>
      <c r="F62" s="4">
        <v>4.1935976074585994</v>
      </c>
      <c r="G62" s="4">
        <v>5.0047362536724673</v>
      </c>
      <c r="H62" s="4">
        <v>6.4523889542663557</v>
      </c>
    </row>
    <row r="63" spans="1:8" x14ac:dyDescent="0.45">
      <c r="A63" s="13">
        <f t="shared" si="0"/>
        <v>-0.16804180881686781</v>
      </c>
      <c r="B63" s="14">
        <f t="shared" si="1"/>
        <v>1.0997419639543502</v>
      </c>
      <c r="C63" s="4">
        <v>4.4289033924496457E-2</v>
      </c>
      <c r="D63" s="4">
        <v>3.3574060157396279</v>
      </c>
      <c r="E63" s="4">
        <v>1.9316446707270623</v>
      </c>
      <c r="F63" s="4">
        <v>6.1767672279230492</v>
      </c>
      <c r="G63" s="4">
        <v>4.1708039055409536</v>
      </c>
      <c r="H63" s="4">
        <v>6.4054195362849571</v>
      </c>
    </row>
    <row r="64" spans="1:8" x14ac:dyDescent="0.45">
      <c r="A64" s="13">
        <f t="shared" si="0"/>
        <v>0.13597443268716569</v>
      </c>
      <c r="B64" s="14">
        <f t="shared" si="1"/>
        <v>0.87205741100944301</v>
      </c>
      <c r="C64" s="4">
        <v>1.0625449586226079</v>
      </c>
      <c r="D64" s="4">
        <v>2.7407662927432881</v>
      </c>
      <c r="E64" s="4">
        <v>1.9636924001227281</v>
      </c>
      <c r="F64" s="4">
        <v>3.0810947128723525</v>
      </c>
      <c r="G64" s="4">
        <v>4.2325692854389079</v>
      </c>
      <c r="H64" s="4">
        <v>6.0483845775214116</v>
      </c>
    </row>
    <row r="65" spans="1:8" x14ac:dyDescent="0.45">
      <c r="A65" s="13">
        <f t="shared" si="0"/>
        <v>-1.6087610535922559</v>
      </c>
      <c r="B65" s="14">
        <f t="shared" si="1"/>
        <v>1.4089944666292513</v>
      </c>
      <c r="C65" s="4">
        <v>-1.3607618366635794</v>
      </c>
      <c r="D65" s="4">
        <v>1.5447224690109795</v>
      </c>
      <c r="E65" s="4">
        <v>4.2477555566823106</v>
      </c>
      <c r="F65" s="4">
        <v>3.6074675267332155</v>
      </c>
      <c r="G65" s="4">
        <v>5.8501081119005729</v>
      </c>
      <c r="H65" s="4">
        <v>6.0470256499972432</v>
      </c>
    </row>
    <row r="66" spans="1:8" x14ac:dyDescent="0.45">
      <c r="A66" s="13">
        <f t="shared" si="0"/>
        <v>-0.59152578705438863</v>
      </c>
      <c r="B66" s="14">
        <f t="shared" si="1"/>
        <v>1.1779604723482022</v>
      </c>
      <c r="C66" s="4">
        <v>1.9411196217000632</v>
      </c>
      <c r="D66" s="4">
        <v>0.34803877576980491</v>
      </c>
      <c r="E66" s="4">
        <v>2.2021096657784209</v>
      </c>
      <c r="F66" s="4">
        <v>4.2736441820638431</v>
      </c>
      <c r="G66" s="4">
        <v>6.1043591533287644</v>
      </c>
      <c r="H66" s="4">
        <v>6.318743798345019</v>
      </c>
    </row>
    <row r="67" spans="1:8" x14ac:dyDescent="0.45">
      <c r="A67" s="13">
        <f t="shared" si="0"/>
        <v>-1.8121381892168675</v>
      </c>
      <c r="B67" s="14">
        <f t="shared" si="1"/>
        <v>1.3634157168920626</v>
      </c>
      <c r="C67" s="4">
        <v>-0.84034781700953909</v>
      </c>
      <c r="D67" s="4">
        <v>0.31852388638502105</v>
      </c>
      <c r="E67" s="4">
        <v>2.9120793192636656</v>
      </c>
      <c r="F67" s="4">
        <v>5.0647220449066062</v>
      </c>
      <c r="G67" s="4">
        <v>4.5994387448725877</v>
      </c>
      <c r="H67" s="4">
        <v>5.7044847410137711</v>
      </c>
    </row>
    <row r="68" spans="1:8" x14ac:dyDescent="0.45">
      <c r="A68" s="13">
        <f t="shared" si="0"/>
        <v>1.6483114297689638</v>
      </c>
      <c r="B68" s="14">
        <f t="shared" si="1"/>
        <v>0.43900001701004443</v>
      </c>
      <c r="C68" s="4">
        <v>2.9427307393045377</v>
      </c>
      <c r="D68" s="4">
        <v>0.37168940379428883</v>
      </c>
      <c r="E68" s="4">
        <v>4.4078544605794026</v>
      </c>
      <c r="F68" s="4">
        <v>3.1722221282212288</v>
      </c>
      <c r="G68" s="4">
        <v>4.3212530920055077</v>
      </c>
      <c r="H68" s="4">
        <v>3.8931191119197521</v>
      </c>
    </row>
    <row r="69" spans="1:8" x14ac:dyDescent="0.45">
      <c r="A69" s="13">
        <f t="shared" si="0"/>
        <v>-1.2565713662551912</v>
      </c>
      <c r="B69" s="14">
        <f t="shared" si="1"/>
        <v>1.3668603458441673</v>
      </c>
      <c r="C69" s="4">
        <v>0.90735190848466052</v>
      </c>
      <c r="D69" s="4">
        <v>0.95415564602347303</v>
      </c>
      <c r="E69" s="4">
        <v>0.91479026207365299</v>
      </c>
      <c r="F69" s="4">
        <v>5.9798459682696441</v>
      </c>
      <c r="G69" s="4">
        <v>5.93409676144055</v>
      </c>
      <c r="H69" s="4">
        <v>6.474398518904386</v>
      </c>
    </row>
    <row r="70" spans="1:8" x14ac:dyDescent="0.45">
      <c r="A70" s="13">
        <f t="shared" si="0"/>
        <v>0.45811760402284696</v>
      </c>
      <c r="B70" s="14">
        <f t="shared" si="1"/>
        <v>0.86994513189868239</v>
      </c>
      <c r="C70" s="4">
        <v>0.83251079792636529</v>
      </c>
      <c r="D70" s="4">
        <v>2.6720397138938954</v>
      </c>
      <c r="E70" s="4">
        <v>3.1393679680969218</v>
      </c>
      <c r="F70" s="4">
        <v>3.7280392306582879</v>
      </c>
      <c r="G70" s="4">
        <v>5.594948465981834</v>
      </c>
      <c r="H70" s="4">
        <v>5.0506472174521058</v>
      </c>
    </row>
    <row r="71" spans="1:8" x14ac:dyDescent="0.45">
      <c r="A71" s="13">
        <f t="shared" si="0"/>
        <v>2.2469833695734538</v>
      </c>
      <c r="B71" s="14">
        <f t="shared" si="1"/>
        <v>0.50758900504678039</v>
      </c>
      <c r="C71" s="4">
        <v>2.7017791993082882</v>
      </c>
      <c r="D71" s="4">
        <v>4.2312285336851438</v>
      </c>
      <c r="E71" s="4">
        <v>3.1704382901377426</v>
      </c>
      <c r="F71" s="4">
        <v>3.2483311329239806</v>
      </c>
      <c r="G71" s="4">
        <v>5.0285784526959176</v>
      </c>
      <c r="H71" s="4">
        <v>5.7609137146720393</v>
      </c>
    </row>
    <row r="72" spans="1:8" x14ac:dyDescent="0.45">
      <c r="A72" s="13">
        <f t="shared" si="0"/>
        <v>0.16360293904408207</v>
      </c>
      <c r="B72" s="14">
        <f t="shared" si="1"/>
        <v>0.97579719670193099</v>
      </c>
      <c r="C72" s="4">
        <v>0.80672467159912675</v>
      </c>
      <c r="D72" s="4">
        <v>2.206115411822176</v>
      </c>
      <c r="E72" s="4">
        <v>3.9450609099308482</v>
      </c>
      <c r="F72" s="4">
        <v>3.6106267347400318</v>
      </c>
      <c r="G72" s="4">
        <v>4.6924247656718592</v>
      </c>
      <c r="H72" s="4">
        <v>6.2124062712409982</v>
      </c>
    </row>
    <row r="73" spans="1:8" x14ac:dyDescent="0.45">
      <c r="A73" s="13">
        <f t="shared" si="0"/>
        <v>0.56361556421170755</v>
      </c>
      <c r="B73" s="14">
        <f t="shared" si="1"/>
        <v>0.87914141510671362</v>
      </c>
      <c r="C73" s="4">
        <v>1.8501532885220615</v>
      </c>
      <c r="D73" s="4">
        <v>2.1326034121290931</v>
      </c>
      <c r="E73" s="4">
        <v>2.7673833587026264</v>
      </c>
      <c r="F73" s="4">
        <v>4.0739871573306203</v>
      </c>
      <c r="G73" s="4">
        <v>4.9928785100147897</v>
      </c>
      <c r="H73" s="4">
        <v>6.0266573758120412</v>
      </c>
    </row>
    <row r="74" spans="1:8" x14ac:dyDescent="0.45">
      <c r="A74" s="13">
        <f t="shared" si="0"/>
        <v>0.5762505008048544</v>
      </c>
      <c r="B74" s="14">
        <f t="shared" si="1"/>
        <v>1.0936799498599785</v>
      </c>
      <c r="C74" s="4">
        <v>1.8912897539354194</v>
      </c>
      <c r="D74" s="4">
        <v>1.0079028731334225</v>
      </c>
      <c r="E74" s="4">
        <v>5.2809642985590983</v>
      </c>
      <c r="F74" s="4">
        <v>5.8971196157397499</v>
      </c>
      <c r="G74" s="4">
        <v>5.7973633678044809</v>
      </c>
      <c r="H74" s="4">
        <v>6.5501420427165034</v>
      </c>
    </row>
    <row r="75" spans="1:8" x14ac:dyDescent="0.45">
      <c r="A75" s="13">
        <f t="shared" si="0"/>
        <v>-0.50464803238882894</v>
      </c>
      <c r="B75" s="14">
        <f t="shared" si="1"/>
        <v>1.3358406668199969</v>
      </c>
      <c r="C75" s="4">
        <v>1.4032824123028389</v>
      </c>
      <c r="D75" s="4">
        <v>1.8892329177703451</v>
      </c>
      <c r="E75" s="4">
        <v>2.7276324243529877</v>
      </c>
      <c r="F75" s="4">
        <v>5.1238629135931264</v>
      </c>
      <c r="G75" s="4">
        <v>6.1807360200266679</v>
      </c>
      <c r="H75" s="4">
        <v>7.7000191208409952</v>
      </c>
    </row>
    <row r="76" spans="1:8" x14ac:dyDescent="0.45">
      <c r="A76" s="13">
        <f t="shared" si="0"/>
        <v>-0.30918692111722157</v>
      </c>
      <c r="B76" s="14">
        <f t="shared" si="1"/>
        <v>1.1233673408806384</v>
      </c>
      <c r="C76" s="4">
        <v>-0.70333062645509092</v>
      </c>
      <c r="D76" s="4">
        <v>4.1866209623018822</v>
      </c>
      <c r="E76" s="4">
        <v>3.0378217467227779</v>
      </c>
      <c r="F76" s="4">
        <v>3.2120021984028395</v>
      </c>
      <c r="G76" s="4">
        <v>5.9127527601579315</v>
      </c>
      <c r="H76" s="4">
        <v>6.0897255906597358</v>
      </c>
    </row>
    <row r="77" spans="1:8" x14ac:dyDescent="0.45">
      <c r="A77" s="13">
        <f t="shared" si="0"/>
        <v>0.54942637867838595</v>
      </c>
      <c r="B77" s="14">
        <f t="shared" si="1"/>
        <v>0.8358789239637523</v>
      </c>
      <c r="C77" s="4">
        <v>1.4788654977430489</v>
      </c>
      <c r="D77" s="4">
        <v>3.0575006588753073</v>
      </c>
      <c r="E77" s="4">
        <v>2.3874082343275358</v>
      </c>
      <c r="F77" s="4">
        <v>3.357085963135483</v>
      </c>
      <c r="G77" s="4">
        <v>3.9964312654370628</v>
      </c>
      <c r="H77" s="4">
        <v>6.5727240557906725</v>
      </c>
    </row>
    <row r="78" spans="1:8" x14ac:dyDescent="0.45">
      <c r="A78" s="13">
        <f t="shared" si="0"/>
        <v>-1.2145258308406004</v>
      </c>
      <c r="B78" s="14">
        <f t="shared" si="1"/>
        <v>1.489364892174869</v>
      </c>
      <c r="C78" s="4">
        <v>-0.38046257025348917</v>
      </c>
      <c r="D78" s="4">
        <v>2.337041976445708</v>
      </c>
      <c r="E78" s="4">
        <v>3.1968543809749055</v>
      </c>
      <c r="F78" s="4">
        <v>5.3357345026257708</v>
      </c>
      <c r="G78" s="4">
        <v>6.2019965608197598</v>
      </c>
      <c r="H78" s="4">
        <v>7.2983429000159905</v>
      </c>
    </row>
    <row r="79" spans="1:8" x14ac:dyDescent="0.45">
      <c r="A79" s="13">
        <f t="shared" si="0"/>
        <v>-2.0944463377968514E-2</v>
      </c>
      <c r="B79" s="14">
        <f t="shared" si="1"/>
        <v>0.98354603662772566</v>
      </c>
      <c r="C79" s="4">
        <v>0.69750683635281385</v>
      </c>
      <c r="D79" s="4">
        <v>1.792150357118619</v>
      </c>
      <c r="E79" s="4">
        <v>3.4084479325770514</v>
      </c>
      <c r="F79" s="4">
        <v>4.9391199807096617</v>
      </c>
      <c r="G79" s="4">
        <v>3.3502249619118531</v>
      </c>
      <c r="H79" s="4">
        <v>6.341349920244431</v>
      </c>
    </row>
    <row r="80" spans="1:8" x14ac:dyDescent="0.45">
      <c r="A80" s="13">
        <f t="shared" si="0"/>
        <v>-0.9283848411240041</v>
      </c>
      <c r="B80" s="14">
        <f t="shared" si="1"/>
        <v>1.1406268500283683</v>
      </c>
      <c r="C80" s="4">
        <v>0.2727965096651892</v>
      </c>
      <c r="D80" s="4">
        <v>1.672821101512395</v>
      </c>
      <c r="E80" s="4">
        <v>2.5270419622831595</v>
      </c>
      <c r="F80" s="4">
        <v>3.3071122975488034</v>
      </c>
      <c r="G80" s="4">
        <v>3.7455496978102123</v>
      </c>
      <c r="H80" s="4">
        <v>6.8575332350319487</v>
      </c>
    </row>
    <row r="81" spans="1:8" x14ac:dyDescent="0.45">
      <c r="A81" s="13">
        <f t="shared" si="0"/>
        <v>-9.1690884390223104E-3</v>
      </c>
      <c r="B81" s="14">
        <f t="shared" si="1"/>
        <v>0.84721033839838888</v>
      </c>
      <c r="C81" s="4">
        <v>-1.4075770375122421E-2</v>
      </c>
      <c r="D81" s="4">
        <v>3.0725713466733113</v>
      </c>
      <c r="E81" s="4">
        <v>3.0418300955543676</v>
      </c>
      <c r="F81" s="4">
        <v>2.4405871713321341</v>
      </c>
      <c r="G81" s="4">
        <v>3.288254353213274</v>
      </c>
      <c r="H81" s="4">
        <v>5.9072353793340691</v>
      </c>
    </row>
    <row r="82" spans="1:8" x14ac:dyDescent="0.45">
      <c r="A82" s="13">
        <f t="shared" si="0"/>
        <v>0.34869172984965457</v>
      </c>
      <c r="B82" s="14">
        <f t="shared" si="1"/>
        <v>1.1173303863409092</v>
      </c>
      <c r="C82" s="4">
        <v>1.0059891998069137</v>
      </c>
      <c r="D82" s="4">
        <v>2.233429364155159</v>
      </c>
      <c r="E82" s="4">
        <v>4.1872308295593221</v>
      </c>
      <c r="F82" s="4">
        <v>6.1245808175892549</v>
      </c>
      <c r="G82" s="4">
        <v>5.5624218901649582</v>
      </c>
      <c r="H82" s="4">
        <v>6.4424363909814106</v>
      </c>
    </row>
    <row r="83" spans="1:8" x14ac:dyDescent="0.45">
      <c r="A83" s="13">
        <f t="shared" si="0"/>
        <v>-9.7559218973882533E-2</v>
      </c>
      <c r="B83" s="14">
        <f t="shared" si="1"/>
        <v>1.0381219719934223</v>
      </c>
      <c r="C83" s="4">
        <v>0.91856281865685263</v>
      </c>
      <c r="D83" s="4">
        <v>1.2795683123198955</v>
      </c>
      <c r="E83" s="4">
        <v>2.2576132955977601</v>
      </c>
      <c r="F83" s="4">
        <v>6.8006125500445442</v>
      </c>
      <c r="G83" s="4">
        <v>4.7857284057153322</v>
      </c>
      <c r="H83" s="4">
        <v>5.1731207156841883</v>
      </c>
    </row>
    <row r="84" spans="1:8" x14ac:dyDescent="0.45">
      <c r="A84" s="13">
        <f t="shared" si="0"/>
        <v>0.7839147455054456</v>
      </c>
      <c r="B84" s="14">
        <f t="shared" si="1"/>
        <v>1.0574764825602927</v>
      </c>
      <c r="C84" s="4">
        <v>1.2727988057737409</v>
      </c>
      <c r="D84" s="4">
        <v>3.4542517831490427</v>
      </c>
      <c r="E84" s="4">
        <v>4.2994195072664469</v>
      </c>
      <c r="F84" s="4">
        <v>4.2110961571077024</v>
      </c>
      <c r="G84" s="4">
        <v>7.2689460747123151</v>
      </c>
      <c r="H84" s="4">
        <v>6.4039822787895746</v>
      </c>
    </row>
    <row r="85" spans="1:8" x14ac:dyDescent="0.45">
      <c r="A85" s="13">
        <f t="shared" ref="A85:A119" si="2">INTERCEPT(C85:H85,_xlfn.ANCHORARRAY($C$19))</f>
        <v>-0.32572342354946793</v>
      </c>
      <c r="B85" s="14">
        <f t="shared" ref="B85:B119" si="3">SLOPE(C85:H85,_xlfn.ANCHORARRAY($C$19))</f>
        <v>1.1851010184771631</v>
      </c>
      <c r="C85" s="4">
        <v>1.2855287613768447</v>
      </c>
      <c r="D85" s="4">
        <v>2.4512144912841412</v>
      </c>
      <c r="E85" s="4">
        <v>2.427129157117291</v>
      </c>
      <c r="F85" s="4">
        <v>3.458491546142997</v>
      </c>
      <c r="G85" s="4">
        <v>6.1618119578000519</v>
      </c>
      <c r="H85" s="4">
        <v>7.1486049330022974</v>
      </c>
    </row>
    <row r="86" spans="1:8" x14ac:dyDescent="0.45">
      <c r="A86" s="13">
        <f t="shared" si="2"/>
        <v>0.21646037068390278</v>
      </c>
      <c r="B86" s="14">
        <f t="shared" si="3"/>
        <v>1.1805178880589964</v>
      </c>
      <c r="C86" s="4">
        <v>1.2692744768171513</v>
      </c>
      <c r="D86" s="4">
        <v>2.4474608680037662</v>
      </c>
      <c r="E86" s="4">
        <v>4.7808044497060482</v>
      </c>
      <c r="F86" s="4">
        <v>3.6952236229649471</v>
      </c>
      <c r="G86" s="4">
        <v>6.695955191174555</v>
      </c>
      <c r="H86" s="4">
        <v>7.2009192646758731</v>
      </c>
    </row>
    <row r="87" spans="1:8" x14ac:dyDescent="0.45">
      <c r="A87" s="13">
        <f t="shared" si="2"/>
        <v>-0.15945354287643454</v>
      </c>
      <c r="B87" s="14">
        <f t="shared" si="3"/>
        <v>1.1108823987637004</v>
      </c>
      <c r="C87" s="4">
        <v>-0.13316348565992175</v>
      </c>
      <c r="D87" s="4">
        <v>2.2737156602482393</v>
      </c>
      <c r="E87" s="4">
        <v>4.9902895049723703</v>
      </c>
      <c r="F87" s="4">
        <v>4.1855220104568227</v>
      </c>
      <c r="G87" s="4">
        <v>4.718123065058899</v>
      </c>
      <c r="H87" s="4">
        <v>6.3373223617026939</v>
      </c>
    </row>
    <row r="88" spans="1:8" x14ac:dyDescent="0.45">
      <c r="A88" s="13">
        <f t="shared" si="2"/>
        <v>-7.9160661896383822E-2</v>
      </c>
      <c r="B88" s="14">
        <f t="shared" si="3"/>
        <v>1.1747829252832105</v>
      </c>
      <c r="C88" s="4">
        <v>0.68191744435534984</v>
      </c>
      <c r="D88" s="4">
        <v>3.5491488037671681</v>
      </c>
      <c r="E88" s="4">
        <v>2.1129057791751951</v>
      </c>
      <c r="F88" s="4">
        <v>5.2462498943376836</v>
      </c>
      <c r="G88" s="4">
        <v>5.4925928934202295</v>
      </c>
      <c r="H88" s="4">
        <v>7.1126626445134882</v>
      </c>
    </row>
    <row r="89" spans="1:8" x14ac:dyDescent="0.45">
      <c r="A89" s="13">
        <f t="shared" si="2"/>
        <v>-0.66782798747945638</v>
      </c>
      <c r="B89" s="14">
        <f t="shared" si="3"/>
        <v>1.1363223377208829</v>
      </c>
      <c r="C89" s="4">
        <v>1.4344326445488333</v>
      </c>
      <c r="D89" s="4">
        <v>0.11998785208831553</v>
      </c>
      <c r="E89" s="4">
        <v>2.8426462481428656</v>
      </c>
      <c r="F89" s="4">
        <v>4.6317494878653411</v>
      </c>
      <c r="G89" s="4">
        <v>4.3103096567823513</v>
      </c>
      <c r="H89" s="4">
        <v>6.5166752778340982</v>
      </c>
    </row>
    <row r="90" spans="1:8" x14ac:dyDescent="0.45">
      <c r="A90" s="13">
        <f t="shared" si="2"/>
        <v>0.77419493214292423</v>
      </c>
      <c r="B90" s="14">
        <f t="shared" si="3"/>
        <v>0.677898761757597</v>
      </c>
      <c r="C90" s="4">
        <v>1.0210460904513581</v>
      </c>
      <c r="D90" s="4">
        <v>3.2334866151519099</v>
      </c>
      <c r="E90" s="4">
        <v>2.1182396483037502</v>
      </c>
      <c r="F90" s="4">
        <v>3.2417929280488003</v>
      </c>
      <c r="G90" s="4">
        <v>4.4618989297864715</v>
      </c>
      <c r="H90" s="4">
        <v>4.8045793780247905</v>
      </c>
    </row>
    <row r="91" spans="1:8" x14ac:dyDescent="0.45">
      <c r="A91" s="13">
        <f t="shared" si="2"/>
        <v>-0.22279852343773943</v>
      </c>
      <c r="B91" s="14">
        <f t="shared" si="3"/>
        <v>1.1634300437593688</v>
      </c>
      <c r="C91" s="4">
        <v>1.9365910846460777</v>
      </c>
      <c r="D91" s="4">
        <v>2.108095522395375</v>
      </c>
      <c r="E91" s="4">
        <v>1.7141575877820527</v>
      </c>
      <c r="F91" s="4">
        <v>3.7848007993595232</v>
      </c>
      <c r="G91" s="4">
        <v>6.5506618051347143</v>
      </c>
      <c r="H91" s="4">
        <v>7.0009329790025614</v>
      </c>
    </row>
    <row r="92" spans="1:8" x14ac:dyDescent="0.45">
      <c r="A92" s="13">
        <f t="shared" si="2"/>
        <v>-0.62621511543103958</v>
      </c>
      <c r="B92" s="14">
        <f t="shared" si="3"/>
        <v>1.1767521213229619</v>
      </c>
      <c r="C92" s="4">
        <v>0.26447820976249392</v>
      </c>
      <c r="D92" s="4">
        <v>2.2450931729288413</v>
      </c>
      <c r="E92" s="4">
        <v>2.2179913667664124</v>
      </c>
      <c r="F92" s="4">
        <v>5.0506317586107592</v>
      </c>
      <c r="G92" s="4">
        <v>4.7350961567894734</v>
      </c>
      <c r="H92" s="4">
        <v>6.4412131903379795</v>
      </c>
    </row>
    <row r="93" spans="1:8" x14ac:dyDescent="0.45">
      <c r="A93" s="13">
        <f t="shared" si="2"/>
        <v>-1.9407052473272395</v>
      </c>
      <c r="B93" s="14">
        <f t="shared" si="3"/>
        <v>1.2706833980173968</v>
      </c>
      <c r="C93" s="4">
        <v>0.19720979197879285</v>
      </c>
      <c r="D93" s="4">
        <v>0.64852621277267941</v>
      </c>
      <c r="E93" s="4">
        <v>-0.22922818016605717</v>
      </c>
      <c r="F93" s="4">
        <v>3.6804301520861311</v>
      </c>
      <c r="G93" s="4">
        <v>5.1100106460415198</v>
      </c>
      <c r="H93" s="4">
        <v>5.6331712516888288</v>
      </c>
    </row>
    <row r="94" spans="1:8" x14ac:dyDescent="0.45">
      <c r="A94" s="13">
        <f t="shared" si="2"/>
        <v>0.57684030376479578</v>
      </c>
      <c r="B94" s="14">
        <f t="shared" si="3"/>
        <v>0.85151553489571785</v>
      </c>
      <c r="C94" s="4">
        <v>1.3298691213323677</v>
      </c>
      <c r="D94" s="4">
        <v>1.676814577955472</v>
      </c>
      <c r="E94" s="4">
        <v>4.551351849450767</v>
      </c>
      <c r="F94" s="4">
        <v>3.7054050329882182</v>
      </c>
      <c r="G94" s="4">
        <v>4.0341787450095969</v>
      </c>
      <c r="H94" s="4">
        <v>6.0452487286624264</v>
      </c>
    </row>
    <row r="95" spans="1:8" x14ac:dyDescent="0.45">
      <c r="A95" s="13">
        <f t="shared" si="2"/>
        <v>0.3352434361200447</v>
      </c>
      <c r="B95" s="14">
        <f t="shared" si="3"/>
        <v>0.88302375349358131</v>
      </c>
      <c r="C95" s="4">
        <v>0.76482405132775744</v>
      </c>
      <c r="D95" s="4">
        <v>2.2863888741845182</v>
      </c>
      <c r="E95" s="4">
        <v>3.3744137426399421</v>
      </c>
      <c r="F95" s="4">
        <v>4.6549667540540565</v>
      </c>
      <c r="G95" s="4">
        <v>3.5316324246712112</v>
      </c>
      <c r="H95" s="4">
        <v>5.9427335932079881</v>
      </c>
    </row>
    <row r="96" spans="1:8" x14ac:dyDescent="0.45">
      <c r="A96" s="13">
        <f t="shared" si="2"/>
        <v>0.20892564678130121</v>
      </c>
      <c r="B96" s="14">
        <f t="shared" si="3"/>
        <v>1.0410293242072426</v>
      </c>
      <c r="C96" s="4">
        <v>1.726211837406098</v>
      </c>
      <c r="D96" s="4">
        <v>0.77543881476273957</v>
      </c>
      <c r="E96" s="4">
        <v>4.2045454518690288</v>
      </c>
      <c r="F96" s="4">
        <v>5.0733661948461473</v>
      </c>
      <c r="G96" s="4">
        <v>5.0767278575921813</v>
      </c>
      <c r="H96" s="4">
        <v>6.2588795325637063</v>
      </c>
    </row>
    <row r="97" spans="1:8" x14ac:dyDescent="0.45">
      <c r="A97" s="13">
        <f t="shared" si="2"/>
        <v>-2.3528483646172074</v>
      </c>
      <c r="B97" s="14">
        <f t="shared" si="3"/>
        <v>1.374643802317109</v>
      </c>
      <c r="C97" s="4">
        <v>-0.74535932422402951</v>
      </c>
      <c r="D97" s="4">
        <v>-0.30257491905439116</v>
      </c>
      <c r="E97" s="4">
        <v>1.5295923929268942</v>
      </c>
      <c r="F97" s="4">
        <v>3.1200573896524477</v>
      </c>
      <c r="G97" s="4">
        <v>6.9280119510928326</v>
      </c>
      <c r="H97" s="4">
        <v>4.2207021705622898</v>
      </c>
    </row>
    <row r="98" spans="1:8" x14ac:dyDescent="0.45">
      <c r="A98" s="13">
        <f t="shared" si="2"/>
        <v>1.5214544276513791</v>
      </c>
      <c r="B98" s="14">
        <f t="shared" si="3"/>
        <v>0.67824815166380559</v>
      </c>
      <c r="C98" s="4">
        <v>0.94297969399296233</v>
      </c>
      <c r="D98" s="4">
        <v>2.9650057682405118</v>
      </c>
      <c r="E98" s="4">
        <v>3.9624636942482119</v>
      </c>
      <c r="F98" s="4">
        <v>5.7709234473255187</v>
      </c>
      <c r="G98" s="4">
        <v>6.5563422026813409</v>
      </c>
      <c r="H98" s="4">
        <v>3.1742229443596428</v>
      </c>
    </row>
    <row r="99" spans="1:8" x14ac:dyDescent="0.45">
      <c r="A99" s="13">
        <f t="shared" si="2"/>
        <v>-0.24031504997610798</v>
      </c>
      <c r="B99" s="14">
        <f t="shared" si="3"/>
        <v>1.1575022461815205</v>
      </c>
      <c r="C99" s="4">
        <v>1.4069237655658156</v>
      </c>
      <c r="D99" s="4">
        <v>2.0113489023576787</v>
      </c>
      <c r="E99" s="4">
        <v>2.8924689095308591</v>
      </c>
      <c r="F99" s="4">
        <v>4.0436149418251093</v>
      </c>
      <c r="G99" s="4">
        <v>5.0632018172090127</v>
      </c>
      <c r="H99" s="4">
        <v>7.4480985334668084</v>
      </c>
    </row>
    <row r="100" spans="1:8" x14ac:dyDescent="0.45">
      <c r="A100" s="13">
        <f t="shared" si="2"/>
        <v>0.32125150284189985</v>
      </c>
      <c r="B100" s="14">
        <f t="shared" si="3"/>
        <v>1.0873642191482795</v>
      </c>
      <c r="C100" s="4">
        <v>2.5549710404440145</v>
      </c>
      <c r="D100" s="4">
        <v>2.2938678072094962</v>
      </c>
      <c r="E100" s="4">
        <v>2.5746051600138768</v>
      </c>
      <c r="F100" s="4">
        <v>3.584487931078566</v>
      </c>
      <c r="G100" s="4">
        <v>6.0334024395614598</v>
      </c>
      <c r="H100" s="4">
        <v>7.7208232408578565</v>
      </c>
    </row>
    <row r="101" spans="1:8" x14ac:dyDescent="0.45">
      <c r="A101" s="13">
        <f t="shared" si="2"/>
        <v>-1.1545754751930448</v>
      </c>
      <c r="B101" s="14">
        <f t="shared" si="3"/>
        <v>1.4378183844416501</v>
      </c>
      <c r="C101" s="4">
        <v>1.4264381188199851</v>
      </c>
      <c r="D101" s="4">
        <v>-0.22314980814137586</v>
      </c>
      <c r="E101" s="4">
        <v>3.4337216915764346</v>
      </c>
      <c r="F101" s="4">
        <v>4.965349463021127</v>
      </c>
      <c r="G101" s="4">
        <v>6.5335559652560979</v>
      </c>
      <c r="H101" s="4">
        <v>7.1308177915841142</v>
      </c>
    </row>
    <row r="102" spans="1:8" x14ac:dyDescent="0.45">
      <c r="A102" s="13">
        <f t="shared" si="2"/>
        <v>-0.53433184947316903</v>
      </c>
      <c r="B102" s="14">
        <f t="shared" si="3"/>
        <v>1.0806221071081969</v>
      </c>
      <c r="C102" s="4">
        <v>1.0853764893829909</v>
      </c>
      <c r="D102" s="4">
        <v>1.9710257089950631</v>
      </c>
      <c r="E102" s="4">
        <v>2.0938461844080423</v>
      </c>
      <c r="F102" s="4">
        <v>3.3608970287998243</v>
      </c>
      <c r="G102" s="4">
        <v>3.4924781129703808</v>
      </c>
      <c r="H102" s="4">
        <v>7.4834496278768228</v>
      </c>
    </row>
    <row r="103" spans="1:8" x14ac:dyDescent="0.45">
      <c r="A103" s="13">
        <f t="shared" si="2"/>
        <v>-1.1298337810117824</v>
      </c>
      <c r="B103" s="14">
        <f t="shared" si="3"/>
        <v>1.3060186166736427</v>
      </c>
      <c r="C103" s="4">
        <v>1.2063712406835549</v>
      </c>
      <c r="D103" s="4">
        <v>0.19263756056595027</v>
      </c>
      <c r="E103" s="4">
        <v>2.7908523810514634</v>
      </c>
      <c r="F103" s="4">
        <v>3.7006108522922228</v>
      </c>
      <c r="G103" s="4">
        <v>6.1869595749803432</v>
      </c>
      <c r="H103" s="4">
        <v>6.5699566545022652</v>
      </c>
    </row>
    <row r="104" spans="1:8" x14ac:dyDescent="0.45">
      <c r="A104" s="13">
        <f t="shared" si="2"/>
        <v>-0.89139077414455592</v>
      </c>
      <c r="B104" s="14">
        <f t="shared" si="3"/>
        <v>1.20818691900844</v>
      </c>
      <c r="C104" s="4">
        <v>-0.86174759481347452</v>
      </c>
      <c r="D104" s="4">
        <v>3.1346804882176511</v>
      </c>
      <c r="E104" s="4">
        <v>4.0073671610601105</v>
      </c>
      <c r="F104" s="4">
        <v>1.2415745781171736</v>
      </c>
      <c r="G104" s="4">
        <v>6.1804459349091543</v>
      </c>
      <c r="H104" s="4">
        <v>6.3212600868192901</v>
      </c>
    </row>
    <row r="105" spans="1:8" x14ac:dyDescent="0.45">
      <c r="A105" s="13">
        <f t="shared" si="2"/>
        <v>-0.4111382362871514</v>
      </c>
      <c r="B105" s="14">
        <f t="shared" si="3"/>
        <v>1.2396476016474225</v>
      </c>
      <c r="C105" s="4">
        <v>0.86960725182564069</v>
      </c>
      <c r="D105" s="4">
        <v>0.6664966826027805</v>
      </c>
      <c r="E105" s="4">
        <v>4.3083660844728531</v>
      </c>
      <c r="F105" s="4">
        <v>5.9956280749010391</v>
      </c>
      <c r="G105" s="4">
        <v>5.2902151205925536</v>
      </c>
      <c r="H105" s="4">
        <v>6.4354570024780964</v>
      </c>
    </row>
    <row r="106" spans="1:8" x14ac:dyDescent="0.45">
      <c r="A106" s="13">
        <f t="shared" si="2"/>
        <v>0.74836915026095419</v>
      </c>
      <c r="B106" s="14">
        <f t="shared" si="3"/>
        <v>0.79406048228890769</v>
      </c>
      <c r="C106" s="4">
        <v>1.4950827195852809</v>
      </c>
      <c r="D106" s="4">
        <v>2.2316730386465795</v>
      </c>
      <c r="E106" s="4">
        <v>2.5198106548173693</v>
      </c>
      <c r="F106" s="4">
        <v>4.7760610153913721</v>
      </c>
      <c r="G106" s="4">
        <v>5.5039943862785128</v>
      </c>
      <c r="H106" s="4">
        <v>4.6388632149136741</v>
      </c>
    </row>
    <row r="107" spans="1:8" x14ac:dyDescent="0.45">
      <c r="A107" s="13">
        <f t="shared" si="2"/>
        <v>0.18219720263608474</v>
      </c>
      <c r="B107" s="14">
        <f t="shared" si="3"/>
        <v>0.93764478223723358</v>
      </c>
      <c r="C107" s="4">
        <v>1.1615664622477282</v>
      </c>
      <c r="D107" s="4">
        <v>1.4448375207462294</v>
      </c>
      <c r="E107" s="4">
        <v>4.1608390169872695</v>
      </c>
      <c r="F107" s="4">
        <v>3.49657295384073</v>
      </c>
      <c r="G107" s="4">
        <v>4.4876800649776127</v>
      </c>
      <c r="H107" s="4">
        <v>6.0322276239988417</v>
      </c>
    </row>
    <row r="108" spans="1:8" x14ac:dyDescent="0.45">
      <c r="A108" s="13">
        <f t="shared" si="2"/>
        <v>0.99810305897085749</v>
      </c>
      <c r="B108" s="14">
        <f t="shared" si="3"/>
        <v>0.65154240092150795</v>
      </c>
      <c r="C108" s="4">
        <v>0.53872718181814194</v>
      </c>
      <c r="D108" s="4">
        <v>3.3107514501575102</v>
      </c>
      <c r="E108" s="4">
        <v>3.5159560335537434</v>
      </c>
      <c r="F108" s="4">
        <v>4.3981270617774291</v>
      </c>
      <c r="G108" s="4">
        <v>2.4947659828787989</v>
      </c>
      <c r="H108" s="4">
        <v>5.4126810629911875</v>
      </c>
    </row>
    <row r="109" spans="1:8" x14ac:dyDescent="0.45">
      <c r="A109" s="13">
        <f t="shared" si="2"/>
        <v>-0.21470993284421969</v>
      </c>
      <c r="B109" s="14">
        <f t="shared" si="3"/>
        <v>1.0882575865451316</v>
      </c>
      <c r="C109" s="4">
        <v>1.4843840136396771</v>
      </c>
      <c r="D109" s="4">
        <v>1.7076371789573304</v>
      </c>
      <c r="E109" s="4">
        <v>2.1235142303528671</v>
      </c>
      <c r="F109" s="4">
        <v>3.2626705461299923</v>
      </c>
      <c r="G109" s="4">
        <v>7.720013969070016</v>
      </c>
      <c r="H109" s="4">
        <v>5.2669297822325616</v>
      </c>
    </row>
    <row r="110" spans="1:8" x14ac:dyDescent="0.45">
      <c r="A110" s="13">
        <f t="shared" si="2"/>
        <v>-0.74722761544357574</v>
      </c>
      <c r="B110" s="14">
        <f t="shared" si="3"/>
        <v>1.2073153117200779</v>
      </c>
      <c r="C110" s="4">
        <v>0.28669201936815103</v>
      </c>
      <c r="D110" s="4">
        <v>2.1496067557353542</v>
      </c>
      <c r="E110" s="4">
        <v>1.4873378475173926</v>
      </c>
      <c r="F110" s="4">
        <v>5.4950744560544287</v>
      </c>
      <c r="G110" s="4">
        <v>5.5635721041058792</v>
      </c>
      <c r="H110" s="4">
        <v>5.8879726706789741</v>
      </c>
    </row>
    <row r="111" spans="1:8" x14ac:dyDescent="0.45">
      <c r="A111" s="13">
        <f t="shared" si="2"/>
        <v>0.40867731211895197</v>
      </c>
      <c r="B111" s="14">
        <f t="shared" si="3"/>
        <v>1.1340043010271688</v>
      </c>
      <c r="C111" s="4">
        <v>1.9466662852538374</v>
      </c>
      <c r="D111" s="4">
        <v>2.1067993437580625</v>
      </c>
      <c r="E111" s="4">
        <v>3.754493372624812</v>
      </c>
      <c r="F111" s="4">
        <v>5.0621647899060314</v>
      </c>
      <c r="G111" s="4">
        <v>6.2719717187472597</v>
      </c>
      <c r="H111" s="4">
        <v>7.1240586839942557</v>
      </c>
    </row>
    <row r="112" spans="1:8" x14ac:dyDescent="0.45">
      <c r="A112" s="13">
        <f t="shared" si="2"/>
        <v>0.40369932655165508</v>
      </c>
      <c r="B112" s="14">
        <f t="shared" si="3"/>
        <v>0.86443167213227201</v>
      </c>
      <c r="C112" s="4">
        <v>1.1270842150541605</v>
      </c>
      <c r="D112" s="4">
        <v>1.765186148145842</v>
      </c>
      <c r="E112" s="4">
        <v>4.0378646823865401</v>
      </c>
      <c r="F112" s="4">
        <v>3.6156028433719576</v>
      </c>
      <c r="G112" s="4">
        <v>4.2696330211466451</v>
      </c>
      <c r="H112" s="4">
        <v>5.7598901639824991</v>
      </c>
    </row>
    <row r="113" spans="1:8" x14ac:dyDescent="0.45">
      <c r="A113" s="13">
        <f t="shared" si="2"/>
        <v>-0.24757842254007345</v>
      </c>
      <c r="B113" s="14">
        <f t="shared" si="3"/>
        <v>1.0977108617255631</v>
      </c>
      <c r="C113" s="4">
        <v>1.9645471752831463</v>
      </c>
      <c r="D113" s="4">
        <v>1.531925823123883</v>
      </c>
      <c r="E113" s="4">
        <v>1.229930511071442</v>
      </c>
      <c r="F113" s="4">
        <v>5.0094914850584829</v>
      </c>
      <c r="G113" s="4">
        <v>5.0469901500510455</v>
      </c>
      <c r="H113" s="4">
        <v>6.7835724164083819</v>
      </c>
    </row>
    <row r="114" spans="1:8" x14ac:dyDescent="0.45">
      <c r="A114" s="13">
        <f t="shared" si="2"/>
        <v>0.96899242698700672</v>
      </c>
      <c r="B114" s="14">
        <f t="shared" si="3"/>
        <v>0.61212441149321539</v>
      </c>
      <c r="C114" s="4">
        <v>1.1567985840305246</v>
      </c>
      <c r="D114" s="4">
        <v>1.9563072844536979</v>
      </c>
      <c r="E114" s="4">
        <v>3.9321209327729609</v>
      </c>
      <c r="F114" s="4">
        <v>3.5688613102008166</v>
      </c>
      <c r="G114" s="4">
        <v>3.4159333303797133</v>
      </c>
      <c r="H114" s="4">
        <v>4.6385457614418515</v>
      </c>
    </row>
    <row r="115" spans="1:8" x14ac:dyDescent="0.45">
      <c r="A115" s="13">
        <f t="shared" si="2"/>
        <v>-0.50059717075371069</v>
      </c>
      <c r="B115" s="14">
        <f t="shared" si="3"/>
        <v>1.2573718145419843</v>
      </c>
      <c r="C115" s="4">
        <v>0.7571385495216274</v>
      </c>
      <c r="D115" s="4">
        <v>1.8019579929823175</v>
      </c>
      <c r="E115" s="4">
        <v>3.9816626992813351</v>
      </c>
      <c r="F115" s="4">
        <v>4.0197467475889521</v>
      </c>
      <c r="G115" s="4">
        <v>5.5210496351044807</v>
      </c>
      <c r="H115" s="4">
        <v>7.3196694563806961</v>
      </c>
    </row>
    <row r="116" spans="1:8" x14ac:dyDescent="0.45">
      <c r="A116" s="13">
        <f t="shared" si="2"/>
        <v>-1.2366378671191116</v>
      </c>
      <c r="B116" s="14">
        <f t="shared" si="3"/>
        <v>1.2330237756233995</v>
      </c>
      <c r="C116" s="4">
        <v>0.82911111195474585</v>
      </c>
      <c r="D116" s="4">
        <v>0.32455496067777312</v>
      </c>
      <c r="E116" s="4">
        <v>2.1258511672670224</v>
      </c>
      <c r="F116" s="4">
        <v>4.4060208439438036</v>
      </c>
      <c r="G116" s="4">
        <v>3.9728935478588161</v>
      </c>
      <c r="H116" s="4">
        <v>6.8152404536745603</v>
      </c>
    </row>
    <row r="117" spans="1:8" x14ac:dyDescent="0.45">
      <c r="A117" s="13">
        <f t="shared" si="2"/>
        <v>-0.4575621910880816</v>
      </c>
      <c r="B117" s="14">
        <f t="shared" si="3"/>
        <v>1.1407523374973192</v>
      </c>
      <c r="C117" s="4">
        <v>0.26638577364988802</v>
      </c>
      <c r="D117" s="4">
        <v>2.391751433400922</v>
      </c>
      <c r="E117" s="4">
        <v>2.4453545589657555</v>
      </c>
      <c r="F117" s="4">
        <v>4.6274964674559005</v>
      </c>
      <c r="G117" s="4">
        <v>5.5729077324227498</v>
      </c>
      <c r="H117" s="4">
        <v>5.906529975019998</v>
      </c>
    </row>
    <row r="118" spans="1:8" x14ac:dyDescent="0.45">
      <c r="A118" s="13">
        <f t="shared" si="2"/>
        <v>-0.47634356145949397</v>
      </c>
      <c r="B118" s="14">
        <f t="shared" si="3"/>
        <v>1.1353362778513754</v>
      </c>
      <c r="C118" s="4">
        <v>0.2920275914408843</v>
      </c>
      <c r="D118" s="4">
        <v>1.6746050551650169</v>
      </c>
      <c r="E118" s="4">
        <v>3.4938481553764249</v>
      </c>
      <c r="F118" s="4">
        <v>3.9503151249114912</v>
      </c>
      <c r="G118" s="4">
        <v>6.0508834090889811</v>
      </c>
      <c r="H118" s="4">
        <v>5.5223211301391206</v>
      </c>
    </row>
    <row r="119" spans="1:8" ht="14.65" thickBot="1" x14ac:dyDescent="0.5">
      <c r="A119" s="15">
        <f t="shared" si="2"/>
        <v>-0.26934387037870877</v>
      </c>
      <c r="B119" s="16">
        <f t="shared" si="3"/>
        <v>1.0124481409220449</v>
      </c>
      <c r="C119" s="4">
        <v>-0.985834542317372</v>
      </c>
      <c r="D119" s="4">
        <v>3.710167988065697</v>
      </c>
      <c r="E119" s="4">
        <v>3.8506332469061726</v>
      </c>
      <c r="F119" s="4">
        <v>3.4690205226275572</v>
      </c>
      <c r="G119" s="4">
        <v>2.994086849941386</v>
      </c>
      <c r="H119" s="4">
        <v>6.6072736718672509</v>
      </c>
    </row>
  </sheetData>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5</vt:i4>
      </vt:variant>
    </vt:vector>
  </HeadingPairs>
  <TitlesOfParts>
    <vt:vector size="7" baseType="lpstr">
      <vt:lpstr>VanDeemter</vt:lpstr>
      <vt:lpstr>Parameter Correlation</vt:lpstr>
      <vt:lpstr>A</vt:lpstr>
      <vt:lpstr>B</vt:lpstr>
      <vt:lpstr>C_</vt:lpstr>
      <vt:lpstr>h</vt:lpstr>
      <vt:lpstr>u</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CLS</dc:creator>
  <cp:lastModifiedBy>Chris Stevenson</cp:lastModifiedBy>
  <dcterms:created xsi:type="dcterms:W3CDTF">2019-11-08T07:26:26Z</dcterms:created>
  <dcterms:modified xsi:type="dcterms:W3CDTF">2026-10-15T14:52:42Z</dcterms:modified>
</cp:coreProperties>
</file>