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E42E83D6-8A8A-4C18-BA9F-C300B11391D4}" xr6:coauthVersionLast="47" xr6:coauthVersionMax="47" xr10:uidLastSave="{00000000-0000-0000-0000-000000000000}"/>
  <bookViews>
    <workbookView xWindow="555" yWindow="780" windowWidth="28485" windowHeight="15615" xr2:uid="{3820B15B-2BDD-4884-9E7B-5689CD0168DF}"/>
  </bookViews>
  <sheets>
    <sheet name="Sheet1" sheetId="1" r:id="rId1"/>
  </sheets>
  <definedNames>
    <definedName name="CLS_SystemSeed" hidden="1">1866487853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OLS" comment="OLS(Y, X): Y is single col, X can be multiple cols">_xlfn.LAMBDA(_xlpm.Y,_xlpm.X,
    _xlfn.LET(
        _xlpm.Xind, _xlfn.BYROW(_xlpm.X, _xlfn.LAMBDA(_xlpm.X, PRODUCT(--ISNUMBER(_xlpm.X)))),
        _xlpm.Yind, ISNUMBER(_xlpm.Y),
        _xlpm.NumFilter, _xlpm.Xind * _xlpm.Yind,
        _xlpm.Xn, _xlfn._xlws.FILTER(_xlpm.X, _xlpm.NumFilter),
        _xlpm.Yn, _xlfn._xlws.FILTER(_xlpm.Y, _xlpm.NumFilter),
        _xlpm.m, LINEST(_xlpm.Yn, _xlpm.Xn, 1, 1),
        _xlpm.p, COLUMNS(_xlpm.Xn),
        _xlpm.labels, {"coeffs";"std err";"95% MOE";"sres,R^2";"n,DOF";"SSreg,SSres";"F,p-val";"Correlation"},
        _xlpm.coeffs, _xlfn.CHOOSEROWS(_xlpm.m, 1),
        _xlpm.stderrs, _xlfn.CHOOSEROWS(_xlpm.m, 2),
        _xlpm.n, COUNT(_xlpm.Yn),
        _xlpm.DOF, INDEX(_xlpm.m, 4, 2),
        _xlpm.MOE, _xlpm.stderrs * _xlfn.T.INV.2T(5%, _xlpm.DOF),
        _xlpm.sres, INDEX(_xlpm.m, 3, 2),
        _xlpm.Rsqr, INDEX(_xlpm.m, 3, 1),
        _xlpm.SSrow, _xlfn.CHOOSEROWS(_xlpm.m, 5),
        _xlpm.Fobs, INDEX(_xlpm.m, 4, 1),
        _xlpm.pval, _xlfn.F.DIST.RT(_xlpm.Fobs, _xlpm.p, _xlpm.DOF),
        _xlpm.T, IF(COLUMNS(_xlpm.Xn) &gt; 1, INDEX(_xlpm.Xn, _xlfn.SEQUENCE(_xlpm.n), _xlfn.SEQUENCE(, _xlpm.p, _xlpm.p, -1)), _xlpm.Xn),
        _xlpm.Xm, _xlfn.HSTACK(_xlpm.T, L.Ones(_xlpm.n, 1)),
        _xlpm.Cov, MINVERSE(MMULT(TRANSPOSE(_xlpm.Xm), _xlpm.Xm)) * _xlpm.sres ^ 2,
        _xlpm.Dinv, L.MDiag(1 / _xlfn.CHOOSEROWS(_xlpm.m, 2)),
        _xlpm.Corr, MMULT(MMULT(_xlpm.Dinv, _xlpm.Cov), _xlpm.Dinv),
        _xlpm.output, IFERROR(
            _xlfn.VSTACK(
                _xlpm.coeffs,
                _xlpm.stderrs,
                _xlpm.MOE,
                _xlfn.HSTACK(_xlpm.sres, _xlpm.Rsqr),
                _xlfn.HSTACK(_xlpm.n, _xlpm.DOF),
                _xlpm.SSrow,
                _xlfn.HSTACK(_xlpm.Fobs, _xlpm.pval),
                _xlpm.Corr
            ),
            ""
        ),
        IFERROR(_xlfn.HSTACK(_xlpm.labels, _xlpm.output), "")
    )
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WLS" comment="WLS(Y, X, S): weighted OLS, Y is single col, X can be multiple cols, S is std devs of Y (weights are 1/S^2)">_xlfn.LAMBDA(_xlpm.Y,_xlpm.X,_xlpm.S,
    _xlfn.LET(
        _xlpm.Xind, _xlfn.BYROW(_xlpm.X, _xlfn.LAMBDA(_xlpm.X, PRODUCT(--ISNUMBER(_xlpm.X)))),
        _xlpm.NumFilter, _xlpm.Xind * ISNUMBER(_xlpm.Y) * ISNUMBER(_xlpm.S),
        _xlpm.Xn, _xlfn._xlws.FILTER(_xlpm.X, _xlpm.NumFilter),
        _xlpm.Yn, _xlfn._xlws.FILTER(_xlpm.Y, _xlpm.NumFilter),
        _xlpm.Sn, _xlfn._xlws.FILTER(_xlpm.S, _xlpm.NumFilter),
        _xlpm.wt, 1 / _xlpm.Sn ^ 2,
        _xlpm.rw, SQRT(_xlpm.wt),
        _xlpm.n, ROWS(_xlpm.Yn),
        _xlpm.p, COLUMNS(_xlpm.Xn),
        _xlpm.m, _xlfn.DROP(LINEST(_xlpm.Yn * _xlpm.rw, _xlfn.HSTACK(_xlpm.rw, _xlpm.Xn * _xlpm.rw), FALSE, TRUE), , -1),
        _xlpm.labels, {"coeffs";"std err";"95% MOE";"sres,R^2";"n,DOF";"SSreg,SSres";"F,p-val";"Correlation"},
        _xlpm.coeffs, _xlfn.CHOOSEROWS(_xlpm.m, 1),
        _xlpm.stderrs, _xlfn.CHOOSEROWS(_xlpm.m, 2),
        _xlpm.sres, INDEX(_xlpm.m, 3, 2),
        _xlpm.DOF, INDEX(_xlpm.m, 4, 2),
        _xlpm.SSres, INDEX(_xlpm.m, 5, 2),
        _xlpm.MOE, _xlpm.stderrs * _xlfn.T.INV.2T(5%, _xlpm.DOF),
        _xlpm.Xr, IF(_xlpm.p &gt; 1, INDEX(_xlpm.Xn, _xlfn.SEQUENCE(_xlpm.n), _xlfn.SEQUENCE(, _xlpm.p, _xlpm.p, -1)), _xlpm.Xn),
        _xlpm.Xm, _xlfn.HSTACK(_xlpm.Xr, L.Ones(_xlpm.n, 1)),
        _xlpm.yhat, MMULT(_xlpm.Xm, TRANSPOSE(_xlpm.coeffs)),
        _xlpm.ybar_w, SUM(_xlpm.wt * _xlpm.Yn) / SUM(_xlpm.wt),
        _xlpm.SSreg, SUM(_xlpm.wt * (_xlpm.yhat - _xlpm.ybar_w) ^ 2),
        _xlpm.Rsqr, _xlpm.SSreg / (_xlpm.SSreg + _xlpm.SSres),
        _xlpm.Fobs, _xlpm.SSreg / _xlpm.p / _xlpm.sres ^ 2,
        _xlpm.pval, _xlfn.F.DIST.RT(_xlpm.Fobs, _xlpm.p, _xlpm.DOF),
        _xlpm.Cov, MINVERSE(MMULT(TRANSPOSE(_xlpm.Xm * _xlpm.wt), _xlpm.Xm)) * _xlpm.sres ^ 2,
        _xlpm.Dinv, L.MDiag(1 / _xlpm.stderrs),
        _xlpm.Corr, MMULT(MMULT(_xlpm.Dinv, _xlpm.Cov), _xlpm.Dinv),
        _xlpm.output, IFERROR(
            _xlfn.VSTACK(
                _xlpm.coeffs,
                _xlpm.stderrs,
                _xlpm.MOE,
                _xlfn.HSTACK(_xlpm.sres, _xlpm.Rsqr),
                _xlfn.HSTACK(_xlpm.n, _xlpm.DOF),
                _xlfn.HSTACK(_xlpm.SSreg, _xlpm.SSres),
                _xlfn.HSTACK(_xlpm.Fobs, _xlpm.pval),
                _xlpm.Corr
            ),
            ""
        ),
        IF(
            OR(_xlpm.Sn &lt;= 0),
            "ERROR: std devs must be positive",
            IFERROR(_xlfn.HSTACK(_xlpm.labels, _xlpm.output), "")
        )
    )
)</definedName>
    <definedName name="S">Sheet1!$F$2:$F$16</definedName>
    <definedName name="X">Sheet1!$D$2:$D$16</definedName>
    <definedName name="Y">Sheet1!$E$2:$E$16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9" i="1" l="1"/>
  <c r="K20" i="1" a="1"/>
  <c r="G19" i="1"/>
  <c r="G20" i="1" a="1"/>
  <c r="F2" i="1" a="1"/>
  <c r="E2" i="1" a="1"/>
  <c r="D2" i="1" a="1"/>
  <c r="H30" i="1" l="1" a="1"/>
  <c r="L30" i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<sst xmlns="http://schemas.openxmlformats.org/spreadsheetml/2006/main" count="12" uniqueCount="12">
  <si>
    <t>T (K)</t>
  </si>
  <si>
    <t>k (1/s)</t>
  </si>
  <si>
    <t>SE(k) (1/s)</t>
  </si>
  <si>
    <t>1/T</t>
  </si>
  <si>
    <t>ln k</t>
  </si>
  <si>
    <t>SE(ln k)</t>
  </si>
  <si>
    <t>R</t>
  </si>
  <si>
    <t>&lt;-- J/K mol</t>
  </si>
  <si>
    <t>WLS (linearized)</t>
  </si>
  <si>
    <t>OLS (linearized)</t>
  </si>
  <si>
    <t>E_a, kJ/mol</t>
  </si>
  <si>
    <t>std err E_a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</si>
</sst>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/>
    <xf numFmtId="0" fontId="3" fillId="2" borderId="1" xfId="0" applyFont="1" applyFill="1" applyBorder="1" applyAlignment="1">
      <alignment horizontal="centerContinuous"/>
    </xf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2" fontId="0" fillId="2" borderId="4" xfId="0" applyNumberFormat="1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4" fontId="0" fillId="2" borderId="4" xfId="0" applyNumberFormat="1" applyFill="1" applyBorder="1" applyAlignment="1">
      <alignment horizontal="center"/>
    </xf>
    <xf numFmtId="4" fontId="0" fillId="2" borderId="5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Arrhenius plot (linearized)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Sheet1!$D$2:$D$16</c:f>
              <c:numCache>
                <c:formatCode>General</c:formatCode>
                <c:ptCount val="15"/>
                <c:pt idx="0">
                  <c:v>3.6363636363636364E-3</c:v>
                </c:pt>
                <c:pt idx="1">
                  <c:v>3.5714285714285713E-3</c:v>
                </c:pt>
                <c:pt idx="2">
                  <c:v>3.5087719298245615E-3</c:v>
                </c:pt>
                <c:pt idx="3">
                  <c:v>3.4482758620689655E-3</c:v>
                </c:pt>
                <c:pt idx="4">
                  <c:v>3.3898305084745762E-3</c:v>
                </c:pt>
                <c:pt idx="5">
                  <c:v>3.3333333333333335E-3</c:v>
                </c:pt>
                <c:pt idx="6">
                  <c:v>3.2786885245901639E-3</c:v>
                </c:pt>
                <c:pt idx="7">
                  <c:v>3.2258064516129032E-3</c:v>
                </c:pt>
                <c:pt idx="8">
                  <c:v>3.1746031746031746E-3</c:v>
                </c:pt>
                <c:pt idx="9">
                  <c:v>3.1250000000000002E-3</c:v>
                </c:pt>
                <c:pt idx="10">
                  <c:v>3.0769230769230769E-3</c:v>
                </c:pt>
                <c:pt idx="11">
                  <c:v>3.0303030303030303E-3</c:v>
                </c:pt>
                <c:pt idx="12">
                  <c:v>2.9850746268656717E-3</c:v>
                </c:pt>
                <c:pt idx="13">
                  <c:v>2.9411764705882353E-3</c:v>
                </c:pt>
                <c:pt idx="14">
                  <c:v>2.8985507246376812E-3</c:v>
                </c:pt>
              </c:numCache>
            </c:numRef>
          </c:xVal>
          <c:yVal>
            <c:numRef>
              <c:f>Sheet1!$E$2:$E$16</c:f>
              <c:numCache>
                <c:formatCode>General</c:formatCode>
                <c:ptCount val="15"/>
                <c:pt idx="0">
                  <c:v>-7.6756260057380192</c:v>
                </c:pt>
                <c:pt idx="1">
                  <c:v>-6.7980044150230174</c:v>
                </c:pt>
                <c:pt idx="2">
                  <c:v>-6.432142410971891</c:v>
                </c:pt>
                <c:pt idx="3">
                  <c:v>-5.7786137852792043</c:v>
                </c:pt>
                <c:pt idx="4">
                  <c:v>-5.2224680542645991</c:v>
                </c:pt>
                <c:pt idx="5">
                  <c:v>-4.7248550289340709</c:v>
                </c:pt>
                <c:pt idx="6">
                  <c:v>-4.2509983722674773</c:v>
                </c:pt>
                <c:pt idx="7">
                  <c:v>-3.7753091821123239</c:v>
                </c:pt>
                <c:pt idx="8">
                  <c:v>-3.2850156273727458</c:v>
                </c:pt>
                <c:pt idx="9">
                  <c:v>-2.8455896151242714</c:v>
                </c:pt>
                <c:pt idx="10">
                  <c:v>-2.3977752799977945</c:v>
                </c:pt>
                <c:pt idx="11">
                  <c:v>-2.0456199932043253</c:v>
                </c:pt>
                <c:pt idx="12">
                  <c:v>-1.5935645632778104</c:v>
                </c:pt>
                <c:pt idx="13">
                  <c:v>-1.1864603792413049</c:v>
                </c:pt>
                <c:pt idx="14">
                  <c:v>-0.84025604559815747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524-4475-9991-2874912F7A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7132223"/>
        <c:axId val="717142303"/>
      </c:scatterChart>
      <c:valAx>
        <c:axId val="717132223"/>
        <c:scaling>
          <c:orientation val="minMax"/>
          <c:max val="3.700000000000001E-3"/>
          <c:min val="2.8000000000000008E-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1/T, K</a:t>
                </a:r>
                <a:r>
                  <a:rPr lang="en-US" baseline="30000"/>
                  <a:t>-1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7142303"/>
        <c:crosses val="autoZero"/>
        <c:crossBetween val="midCat"/>
        <c:majorUnit val="2.0000000000000006E-4"/>
      </c:valAx>
      <c:valAx>
        <c:axId val="717142303"/>
        <c:scaling>
          <c:orientation val="minMax"/>
          <c:min val="-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ln k/s</a:t>
                </a:r>
                <a:r>
                  <a:rPr lang="en-US" baseline="30000"/>
                  <a:t>-1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7132223"/>
        <c:crosses val="autoZero"/>
        <c:crossBetween val="midCat"/>
        <c:majorUnit val="2"/>
      </c:valAx>
      <c:spPr>
        <a:noFill/>
        <a:ln>
          <a:solidFill>
            <a:schemeClr val="accent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221456</xdr:colOff>
      <xdr:row>0</xdr:row>
      <xdr:rowOff>33337</xdr:rowOff>
    </xdr:from>
    <xdr:to>
      <xdr:col>13</xdr:col>
      <xdr:colOff>259556</xdr:colOff>
      <xdr:row>15</xdr:row>
      <xdr:rowOff>61912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AA02C4F-3662-5C68-2EA5-B356340104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490538</xdr:colOff>
      <xdr:row>18</xdr:row>
      <xdr:rowOff>119062</xdr:rowOff>
    </xdr:from>
    <xdr:to>
      <xdr:col>4</xdr:col>
      <xdr:colOff>242888</xdr:colOff>
      <xdr:row>22</xdr:row>
      <xdr:rowOff>50413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004E83-677E-B3E4-CB68-95A700749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8238" y="3376612"/>
          <a:ext cx="1695450" cy="702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AFCAE8A-A572-4DFD-907C-E1A338156241}">
  <we:reference id="wa200003696" version="1.3.0.0" store="en-US" storeType="OMEX"/>
  <we:alternateReferences>
    <we:reference id="wa200003696" version="1.3.0.0" store="wa200003696" storeType="OMEX"/>
  </we:alternateReferences>
  <we:properties>
    <we:property name="projectV0_1-56c6e055-265e-4713-816e-a646dbb708de" value="{&quot;kind&quot;:&quot;AFEJSONBlobNode&quot;,&quot;id&quot;:&quot;{CF8D47B3-0B45-4E4E-8F81-B4DF1A6F6E10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9249D-C12B-4768-A2A2-9A5A76970212}">
  <dimension ref="A1:M31"/>
  <sheetViews>
    <sheetView tabSelected="1" workbookViewId="0">
      <selection activeCell="P11" sqref="P11"/>
    </sheetView>
  </sheetViews>
  <sheetFormatPr defaultRowHeight="14.25" x14ac:dyDescent="0.45"/>
  <sheetData>
    <row r="1" spans="1:6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45">
      <c r="A2" s="1">
        <v>275</v>
      </c>
      <c r="B2" s="3">
        <v>4.64E-4</v>
      </c>
      <c r="C2" s="3">
        <v>4.8999999999999998E-5</v>
      </c>
      <c r="D2" s="1" cm="1">
        <f t="array" ref="D2:D16">1/A2:A16</f>
        <v>3.6363636363636364E-3</v>
      </c>
      <c r="E2" s="1" cm="1">
        <f t="array" ref="E2:E16">LN(B2:B16)</f>
        <v>-7.6756260057380192</v>
      </c>
      <c r="F2" s="1" cm="1">
        <f t="array" ref="F2:F16">C2:C16/B2:B16</f>
        <v>0.10560344827586207</v>
      </c>
    </row>
    <row r="3" spans="1:6" x14ac:dyDescent="0.45">
      <c r="A3" s="1">
        <v>280</v>
      </c>
      <c r="B3" s="3">
        <v>1.116E-3</v>
      </c>
      <c r="C3" s="3">
        <v>9.0000000000000006E-5</v>
      </c>
      <c r="D3" s="1">
        <v>3.5714285714285713E-3</v>
      </c>
      <c r="E3" s="1">
        <v>-6.7980044150230174</v>
      </c>
      <c r="F3" s="1">
        <v>8.0645161290322578E-2</v>
      </c>
    </row>
    <row r="4" spans="1:6" x14ac:dyDescent="0.45">
      <c r="A4" s="1">
        <v>285</v>
      </c>
      <c r="B4" s="3">
        <v>1.609E-3</v>
      </c>
      <c r="C4" s="3">
        <v>1.2E-4</v>
      </c>
      <c r="D4" s="1">
        <v>3.5087719298245615E-3</v>
      </c>
      <c r="E4" s="1">
        <v>-6.432142410971891</v>
      </c>
      <c r="F4" s="1">
        <v>7.4580484773151032E-2</v>
      </c>
    </row>
    <row r="5" spans="1:6" x14ac:dyDescent="0.45">
      <c r="A5" s="1">
        <v>290</v>
      </c>
      <c r="B5" s="3">
        <v>3.0929999999999998E-3</v>
      </c>
      <c r="C5" s="3">
        <v>2.2000000000000001E-4</v>
      </c>
      <c r="D5" s="1">
        <v>3.4482758620689655E-3</v>
      </c>
      <c r="E5" s="1">
        <v>-5.7786137852792043</v>
      </c>
      <c r="F5" s="1">
        <v>7.1128354348528947E-2</v>
      </c>
    </row>
    <row r="6" spans="1:6" x14ac:dyDescent="0.45">
      <c r="A6" s="1">
        <v>295</v>
      </c>
      <c r="B6" s="3">
        <v>5.3940000000000004E-3</v>
      </c>
      <c r="C6" s="3">
        <v>2.9999999999999997E-4</v>
      </c>
      <c r="D6" s="1">
        <v>3.3898305084745762E-3</v>
      </c>
      <c r="E6" s="1">
        <v>-5.2224680542645991</v>
      </c>
      <c r="F6" s="1">
        <v>5.5617352614015562E-2</v>
      </c>
    </row>
    <row r="7" spans="1:6" x14ac:dyDescent="0.45">
      <c r="A7" s="1">
        <v>300</v>
      </c>
      <c r="B7" s="3">
        <v>8.8719999999999997E-3</v>
      </c>
      <c r="C7" s="3">
        <v>5.0000000000000001E-4</v>
      </c>
      <c r="D7" s="1">
        <v>3.3333333333333335E-3</v>
      </c>
      <c r="E7" s="1">
        <v>-4.7248550289340709</v>
      </c>
      <c r="F7" s="1">
        <v>5.6357078449053202E-2</v>
      </c>
    </row>
    <row r="8" spans="1:6" x14ac:dyDescent="0.45">
      <c r="A8" s="1">
        <v>305</v>
      </c>
      <c r="B8" s="3">
        <v>1.4250000000000001E-2</v>
      </c>
      <c r="C8" s="3">
        <v>6.9999999999999999E-4</v>
      </c>
      <c r="D8" s="1">
        <v>3.2786885245901639E-3</v>
      </c>
      <c r="E8" s="1">
        <v>-4.2509983722674773</v>
      </c>
      <c r="F8" s="1">
        <v>4.912280701754386E-2</v>
      </c>
    </row>
    <row r="9" spans="1:6" x14ac:dyDescent="0.45">
      <c r="A9" s="1">
        <v>310</v>
      </c>
      <c r="B9" s="3">
        <v>2.2929999999999999E-2</v>
      </c>
      <c r="C9" s="3">
        <v>1.1000000000000001E-3</v>
      </c>
      <c r="D9" s="1">
        <v>3.2258064516129032E-3</v>
      </c>
      <c r="E9" s="1">
        <v>-3.7753091821123239</v>
      </c>
      <c r="F9" s="1">
        <v>4.7972088966419545E-2</v>
      </c>
    </row>
    <row r="10" spans="1:6" x14ac:dyDescent="0.45">
      <c r="A10" s="1">
        <v>315</v>
      </c>
      <c r="B10" s="3">
        <v>3.7440000000000001E-2</v>
      </c>
      <c r="C10" s="3">
        <v>1.2999999999999999E-3</v>
      </c>
      <c r="D10" s="1">
        <v>3.1746031746031746E-3</v>
      </c>
      <c r="E10" s="1">
        <v>-3.2850156273727458</v>
      </c>
      <c r="F10" s="1">
        <v>3.4722222222222217E-2</v>
      </c>
    </row>
    <row r="11" spans="1:6" x14ac:dyDescent="0.45">
      <c r="A11" s="1">
        <v>320</v>
      </c>
      <c r="B11" s="3">
        <v>5.8099999999999999E-2</v>
      </c>
      <c r="C11" s="3">
        <v>2.2000000000000001E-3</v>
      </c>
      <c r="D11" s="1">
        <v>3.1250000000000002E-3</v>
      </c>
      <c r="E11" s="1">
        <v>-2.8455896151242714</v>
      </c>
      <c r="F11" s="1">
        <v>3.7865748709122203E-2</v>
      </c>
    </row>
    <row r="12" spans="1:6" x14ac:dyDescent="0.45">
      <c r="A12" s="1">
        <v>325</v>
      </c>
      <c r="B12" s="3">
        <v>9.0920000000000001E-2</v>
      </c>
      <c r="C12" s="3">
        <v>2.7000000000000001E-3</v>
      </c>
      <c r="D12" s="1">
        <v>3.0769230769230769E-3</v>
      </c>
      <c r="E12" s="1">
        <v>-2.3977752799977945</v>
      </c>
      <c r="F12" s="1">
        <v>2.9696436427628686E-2</v>
      </c>
    </row>
    <row r="13" spans="1:6" x14ac:dyDescent="0.45">
      <c r="A13" s="1">
        <v>330</v>
      </c>
      <c r="B13" s="3">
        <v>0.1293</v>
      </c>
      <c r="C13" s="3">
        <v>3.7000000000000002E-3</v>
      </c>
      <c r="D13" s="1">
        <v>3.0303030303030303E-3</v>
      </c>
      <c r="E13" s="1">
        <v>-2.0456199932043253</v>
      </c>
      <c r="F13" s="1">
        <v>2.8615622583139984E-2</v>
      </c>
    </row>
    <row r="14" spans="1:6" x14ac:dyDescent="0.45">
      <c r="A14" s="1">
        <v>335</v>
      </c>
      <c r="B14" s="3">
        <v>0.20319999999999999</v>
      </c>
      <c r="C14" s="3">
        <v>4.8999999999999998E-3</v>
      </c>
      <c r="D14" s="1">
        <v>2.9850746268656717E-3</v>
      </c>
      <c r="E14" s="1">
        <v>-1.5935645632778104</v>
      </c>
      <c r="F14" s="1">
        <v>2.4114173228346455E-2</v>
      </c>
    </row>
    <row r="15" spans="1:6" x14ac:dyDescent="0.45">
      <c r="A15" s="1">
        <v>340</v>
      </c>
      <c r="B15" s="3">
        <v>0.30530000000000002</v>
      </c>
      <c r="C15" s="3">
        <v>6.4000000000000003E-3</v>
      </c>
      <c r="D15" s="1">
        <v>2.9411764705882353E-3</v>
      </c>
      <c r="E15" s="1">
        <v>-1.1864603792413049</v>
      </c>
      <c r="F15" s="1">
        <v>2.0962987225679658E-2</v>
      </c>
    </row>
    <row r="16" spans="1:6" x14ac:dyDescent="0.45">
      <c r="A16" s="1">
        <v>345</v>
      </c>
      <c r="B16" s="3">
        <v>0.43159999999999998</v>
      </c>
      <c r="C16" s="3">
        <v>8.8000000000000005E-3</v>
      </c>
      <c r="D16" s="1">
        <v>2.8985507246376812E-3</v>
      </c>
      <c r="E16" s="1">
        <v>-0.84025604559815747</v>
      </c>
      <c r="F16" s="1">
        <v>2.0389249304911958E-2</v>
      </c>
    </row>
    <row r="17" spans="2:13" ht="14.65" thickBot="1" x14ac:dyDescent="0.5"/>
    <row r="18" spans="2:13" ht="14.65" thickBot="1" x14ac:dyDescent="0.5">
      <c r="B18" s="4" t="s">
        <v>6</v>
      </c>
      <c r="C18" s="3">
        <v>8.3144620000000007</v>
      </c>
      <c r="D18" t="s">
        <v>7</v>
      </c>
      <c r="G18" s="6" t="s">
        <v>8</v>
      </c>
      <c r="H18" s="7"/>
      <c r="I18" s="8"/>
      <c r="K18" s="6" t="s">
        <v>9</v>
      </c>
      <c r="L18" s="7"/>
      <c r="M18" s="8"/>
    </row>
    <row r="19" spans="2:13" ht="18" x14ac:dyDescent="0.55000000000000004">
      <c r="G19" s="5" t="str">
        <f ca="1">_xlfn.FORMULATEXT(G20)</f>
        <v>=L.WLS(Y,X,S)</v>
      </c>
      <c r="K19" s="5" t="str">
        <f ca="1">_xlfn.FORMULATEXT(K20)</f>
        <v>=L.OLS(Y,X)</v>
      </c>
    </row>
    <row r="20" spans="2:13" x14ac:dyDescent="0.45">
      <c r="G20" s="4" t="str" cm="1">
        <f t="array" ref="G20:I28">L.WLS(Y,X,S)</f>
        <v>coeffs</v>
      </c>
      <c r="H20" s="2">
        <v>-9021.6936618099735</v>
      </c>
      <c r="I20" s="1">
        <v>25.331353639624901</v>
      </c>
      <c r="K20" s="4" t="str" cm="1">
        <f t="array" ref="K20:M28">L.OLS(Y,X)</f>
        <v>coeffs</v>
      </c>
      <c r="L20" s="2">
        <v>-9114.5919960183728</v>
      </c>
      <c r="M20" s="1">
        <v>25.622453775901743</v>
      </c>
    </row>
    <row r="21" spans="2:13" x14ac:dyDescent="0.45">
      <c r="G21" s="4" t="str">
        <v>std err</v>
      </c>
      <c r="H21" s="2">
        <v>53.016143855117349</v>
      </c>
      <c r="I21" s="1">
        <v>0.16238074323615431</v>
      </c>
      <c r="K21" s="4" t="str">
        <v>std err</v>
      </c>
      <c r="L21" s="2">
        <v>75.403457030843725</v>
      </c>
      <c r="M21" s="1">
        <v>0.24502815254586638</v>
      </c>
    </row>
    <row r="22" spans="2:13" x14ac:dyDescent="0.45">
      <c r="G22" s="4" t="str">
        <v>95% MOE</v>
      </c>
      <c r="H22" s="1">
        <v>114.53441547111801</v>
      </c>
      <c r="I22" s="1">
        <v>0.3508022681005204</v>
      </c>
      <c r="K22" s="4" t="str">
        <v>95% MOE</v>
      </c>
      <c r="L22" s="1">
        <v>162.89926515837377</v>
      </c>
      <c r="M22" s="1">
        <v>0.52935114071107359</v>
      </c>
    </row>
    <row r="23" spans="2:13" x14ac:dyDescent="0.45">
      <c r="G23" s="4" t="str">
        <v>sres,R^2</v>
      </c>
      <c r="H23" s="2">
        <v>0.98638235419935827</v>
      </c>
      <c r="I23" s="1">
        <v>0.99955126644542214</v>
      </c>
      <c r="K23" s="4" t="str">
        <v>sres,R^2</v>
      </c>
      <c r="L23" s="1">
        <v>6.6351813957468198E-2</v>
      </c>
      <c r="M23" s="1">
        <v>0.99911107488865436</v>
      </c>
    </row>
    <row r="24" spans="2:13" x14ac:dyDescent="0.45">
      <c r="G24" s="4" t="str">
        <v>n,DOF</v>
      </c>
      <c r="H24" s="1">
        <v>15</v>
      </c>
      <c r="I24" s="1">
        <v>13</v>
      </c>
      <c r="K24" s="4" t="str">
        <v>n,DOF</v>
      </c>
      <c r="L24" s="1">
        <v>15</v>
      </c>
      <c r="M24" s="1">
        <v>13</v>
      </c>
    </row>
    <row r="25" spans="2:13" x14ac:dyDescent="0.45">
      <c r="G25" s="4" t="str">
        <v>SSreg,SSres</v>
      </c>
      <c r="H25" s="1">
        <v>28174.127082508388</v>
      </c>
      <c r="I25" s="1">
        <v>12.648351932786289</v>
      </c>
      <c r="K25" s="4" t="str">
        <v>SSreg,SSres</v>
      </c>
      <c r="L25" s="1">
        <v>64.327630003936562</v>
      </c>
      <c r="M25" s="1">
        <v>5.7233321800804135E-2</v>
      </c>
    </row>
    <row r="26" spans="2:13" x14ac:dyDescent="0.45">
      <c r="G26" s="4" t="str">
        <v>F,p-val</v>
      </c>
      <c r="H26" s="1">
        <v>28957.421015713731</v>
      </c>
      <c r="I26" s="1">
        <v>3.7552145928973729E-23</v>
      </c>
      <c r="K26" s="4" t="str">
        <v>F,p-val</v>
      </c>
      <c r="L26" s="1">
        <v>14611.404051676513</v>
      </c>
      <c r="M26" s="1">
        <v>3.194594506466411E-21</v>
      </c>
    </row>
    <row r="27" spans="2:13" x14ac:dyDescent="0.45">
      <c r="G27" s="4" t="str">
        <v>Correlation</v>
      </c>
      <c r="H27" s="1">
        <v>1.0000000000000389</v>
      </c>
      <c r="I27" s="1">
        <v>-0.99850989166853021</v>
      </c>
      <c r="K27" s="4" t="str">
        <v>Correlation</v>
      </c>
      <c r="L27" s="1">
        <v>1.0000000000000837</v>
      </c>
      <c r="M27" s="1">
        <v>-0.99755271740889706</v>
      </c>
    </row>
    <row r="28" spans="2:13" x14ac:dyDescent="0.45">
      <c r="G28" s="4" t="str">
        <v/>
      </c>
      <c r="H28" s="1">
        <v>-0.99850989166853032</v>
      </c>
      <c r="I28" s="1">
        <v>1.0000000000000389</v>
      </c>
      <c r="K28" s="4" t="str">
        <v/>
      </c>
      <c r="L28" s="1">
        <v>-0.99755271740889695</v>
      </c>
      <c r="M28" s="1">
        <v>1.0000000000000839</v>
      </c>
    </row>
    <row r="29" spans="2:13" ht="14.65" thickBot="1" x14ac:dyDescent="0.5"/>
    <row r="30" spans="2:13" x14ac:dyDescent="0.45">
      <c r="G30" s="4" t="s">
        <v>10</v>
      </c>
      <c r="H30" s="9" cm="1">
        <f t="array" ref="H30:H31">ABS(H20:H21)*$C$18/1000</f>
        <v>75.010529126759877</v>
      </c>
      <c r="L30" s="11" cm="1">
        <f t="array" ref="L30:L31">ABS(L20:L21)*$C$18/1000</f>
        <v>75.78292879639892</v>
      </c>
    </row>
    <row r="31" spans="2:13" ht="14.65" thickBot="1" x14ac:dyDescent="0.5">
      <c r="G31" t="s">
        <v>11</v>
      </c>
      <c r="H31" s="10">
        <v>0.44080071346990674</v>
      </c>
      <c r="L31" s="12">
        <v>0.62693917815158307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IgB9AF0ALAAiAHAAcgBvAGoAZQBjAHQATgBhAG0AZQBzACIAOgBbAF0ALAAiAGwAbwBjAGEAbABlACIAOgB7ACIAbABpAHMAdABTAGUAcABhAHIAYQB0AG8AcgAiADoAIgAsACIALAAiAHIAbwB3AFMAZQBwAGEAcgBhAHQAbwByACIAOgAiADsAIgAsACIAYwBvAGwAdQBtAG4AUwBlAHAAYQByAGEAdABvAHIAIgA6ACIALAAiACwAIgB0AGgAbwB1AHMAYQBuAGQAcwBTAGUAcABhAHIAYQB0AG8AcgAiADoAIgAsACIALAAiAHQAaABvAHUAcwBhAG4AZABzAFAAbwBzAGkAdABpAG8AbgBzACIAOgBbADMAXQAsACIAZABlAGMAaQBtAGEAbABTAGUAcABhAHIAYQB0AG8AcgAiADoAIgAuACIALAAiAGQAYQB0AGUATwByAGQAZQByACIAOgAiAE0ARABZACIALAAiAGMAdQByAHIAZQBuAGMAeQBTAHkAbQBiAG8AbAAiADoAIgAkACIALAAiAGkAcwBDAHUAcgByAGUAbgBjAHkAUwB5AG0AYgBvAGwATABlAGEAZAAiADoAdAByAHUAZQAsACIAaQBzAEMAdQByAHIAZQBuAGMAeQBTAGUAcABCAHkAUwBwAGEAYwBlACIAOgBmAGEAbABzAGUALAAiAHIAbwB3AEwAZQB0AHQAZQByACIAOgAiAFIAIgAsACIAYwBvAGwAdQBtAG4ATABlAHQAdABlAHIAIgA6ACIAQwAiACwAIgByAGMATABlAGYAdABCAHIAYQBjAGsAZQB0ACIAOgAiAFsAIgAsACIAcgBjAFIAaQBnAGgAdABCAHIAYQBjAGsAZQB0ACIAOgAiAF0AIgAsACIAcwB0AGEAdABlAG0AZQBuAHQAUwBlAHAAYQByAGEAdABvAHIAIgA6ACIAOwAiACwAIgBsAG8AYwBhAGwAZQBOAGEAbQBlACIAOgAiAGUAbgAtAHUAcwAiAH0AfQA=</AFEJSONBlob>
</file>

<file path=customXml/itemProps1.xml><?xml version="1.0" encoding="utf-8"?>
<ds:datastoreItem xmlns:ds="http://schemas.openxmlformats.org/officeDocument/2006/customXml" ds:itemID="{CF8D47B3-0B45-4E4E-8F81-B4DF1A6F6E10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S</vt:lpstr>
      <vt:lpstr>X</vt:lpstr>
      <vt:lpstr>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2026-11-01T09:29:29Z</dcterms:created>
  <dcterms:modified xsi:type="dcterms:W3CDTF">2026-11-01T11:03:08Z</dcterms:modified>
</cp:coreProperties>
</file>