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Mac\Home\ClearStats\docs\static\downloads\functions\"/>
    </mc:Choice>
  </mc:AlternateContent>
  <xr:revisionPtr revIDLastSave="0" documentId="13_ncr:1_{E9C85054-9453-46C7-8160-30BAFF27B533}" xr6:coauthVersionLast="47" xr6:coauthVersionMax="47" xr10:uidLastSave="{00000000-0000-0000-0000-000000000000}"/>
  <bookViews>
    <workbookView xWindow="-98" yWindow="-98" windowWidth="38596" windowHeight="21795" activeTab="1" xr2:uid="{A291570C-8207-47CC-A7EB-1C639AA7D390}"/>
  </bookViews>
  <sheets>
    <sheet name="Michaelis-Menten" sheetId="1" r:id="rId1"/>
    <sheet name="Blackbody" sheetId="2" r:id="rId2"/>
  </sheets>
  <definedNames>
    <definedName name="b_1">Blackbody!$J$23</definedName>
    <definedName name="b_2">Blackbody!$J$24</definedName>
    <definedName name="B_exp">Blackbody!$B$2:$B$44</definedName>
    <definedName name="c_">Blackbody!$G$24</definedName>
    <definedName name="CLS_SystemSeed" hidden="1">1915649056</definedName>
    <definedName name="CLS_Version">"1.4.0"</definedName>
    <definedName name="h">Blackbody!$G$23</definedName>
    <definedName name="k">Blackbody!$G$25</definedName>
    <definedName name="K_m">'Michaelis-Menten'!$B$17</definedName>
    <definedName name="L._LMFit" hidden="1">_xlfn.LAMBDA(_xlpm.fw,_xlpm.p0,_xlpm.swY,_xlpm.tol,_xlpm.maxiter,
    _xlfn.LET(
        _xlpm.k, ROWS(_xlpm.p0),
        _xlpm.SS0, SUMSQ(_xlpm.swY - _xlpm.fw(_xlpm.p0)),
        _xlpm.lmStep, _xlfn.LAMBDA(_xlpm.st,
            _xlfn.LET(
                _xlpm.p, _xlfn.TAKE(_xlpm.st, _xlpm.k),
                _xlpm.lam, INDEX(_xlpm.st, _xlpm.k + 1),
                _xlpm.SS, INDEX(_xlpm.st, _xlpm.k + 2),
                _xlpm.iters, INDEX(_xlpm.st, _xlpm.k + 4),
                _xlpm.J, L._NumJac(_xlpm.fw, _xlpm.p),
                IF(
                    NOT(ISNUMBER(SUM(_xlpm.J))),
                    _xlfn.VSTACK(_xlpm.p, _xlpm.lam, _xlpm.SS, 1, _xlpm.iters, 1),
                    _xlfn.LET(
                        _xlpm.r, _xlpm.swY - _xlpm.fw(_xlpm.p),
                        _xlpm.Dg, _xlfn.TOCOL(_xlfn.BYCOL(_xlpm.J ^ 2, _xlfn.LAMBDA(_xlpm.c_, SUM(_xlpm.c_)))),
                        _xlpm.D, IF(_xlpm.Dg &gt; 0, SQRT(_xlpm.Dg), 1),
                        _xlpm.As, MMULT(TRANSPOSE(_xlpm.J), _xlpm.J) / MMULT(_xlpm.D, TRANSPOSE(_xlpm.D)),
                        _xlpm.gs, MMULT(TRANSPOSE(_xlpm.J), _xlpm.r) / _xlpm.D,
                        _xlpm.SSat, _xlfn.LAMBDA(_xlpm.lam_t,
                            SUMSQ(_xlpm.swY - _xlpm.fw(_xlpm.p + MMULT(MINVERSE(_xlpm.As + _xlpm.lam_t * _xlfn.MUNIT(_xlpm.k)), _xlpm.gs) / _xlpm.D))
                        ),
                        _xlpm.t_ok, _xlfn.REDUCE(
                            -1,
                            _xlfn.SEQUENCE(10, 1, 0),
                            _xlfn.LAMBDA(_xlpm.acc,_xlpm.t,
                                IF(AND(_xlpm.acc &gt;= 0), _xlpm.acc, IF(AND(IFERROR(_xlpm.SSat(_xlpm.lam * 10 ^ _xlpm.t) &lt; _xlpm.SS, FALSE)), _xlpm.t, -1))
                            )
                        ),
                        IF(
                            AND(_xlpm.t_ok &lt; 0),
                            _xlfn.VSTACK(_xlpm.p, _xlpm.lam * 10 ^ 10, _xlpm.SS, --(_xlpm.lam * 10 ^ 10 &gt;= 10 ^ 16), _xlpm.iters + 1, 0),
                            _xlfn.LET(
                                _xlpm.lam_t, _xlpm.lam * 10 ^ _xlpm.t_ok,
                                _xlpm.ds, MMULT(MINVERSE(_xlpm.As + _xlpm.lam_t * _xlfn.MUNIT(_xlpm.k)), _xlpm.gs),
                                _xlpm.delta, _xlpm.ds / _xlpm.D,
                                _xlpm.pn, _xlpm.p + _xlpm.delta,
                                _xlpm.SSn, SUMSQ(_xlpm.swY - _xlpm.fw(_xlpm.pn)),
                                _xlpm.conv, AND(
                                    SQRT(SUMSQ(_xlpm.D * _xlpm.delta)) &lt;= _xlpm.tol * SQRT(SUMSQ(_xlpm.D * _xlpm.pn)),
                                    _xlpm.lam_t &lt; 1
                                ),
                                _xlpm.rho, (_xlpm.SS - _xlpm.SSn) / SUM(_xlpm.ds * (_xlpm.lam_t * _xlpm.ds + _xlpm.gs)),
                                _xlfn.VSTACK(_xlpm.pn, _xlpm.lam_t * MAX(1 / 3, 1 - (2 * _xlpm.rho - 1) ^ 3), _xlpm.SSn, --_xlpm.conv, _xlpm.iters + 1, 0)
                            )
                        )
                    )
                )
            )
        ),
        _xlfn.REDUCE(
            _xlfn.VSTACK(_xlpm.p0, 10 ^ -3, _xlpm.SS0, 0, 0, 0),
            _xlfn.SEQUENCE(_xlpm.maxiter),
            _xlfn.LAMBDA(_xlpm.st,_xlpm.i_, IF(AND(INDEX(_xlpm.st, _xlpm.k + 3) = 1), _xlpm.st, _xlpm.lmStep(_xlpm.st)))
        )
    )
)</definedName>
    <definedName name="L._NumJac" hidden="1">_xlfn.LAMBDA(_xlpm.fw,_xlpm.p,_xlop.delta,
    _xlfn.LET(
        _xlpm.delta, IF(_xlfn.ISOMITTED(_xlpm.delta), 10 ^ -5, _xlpm.delta),
        _xlpm.k, ROWS(_xlpm.p),
        _xlpm.h, _xlpm.delta * IF(_xlpm.p = 0, 1, ABS(_xlpm.p)),
        _xlpm.cols, _xlfn.REDUCE(
            0,
            _xlfn.SEQUENCE(_xlpm.k),
            _xlfn.LAMBDA(_xlpm.acc,_xlpm.j,
                _xlfn.LET(
                    _xlpm.e, _xlpm.h * (_xlfn.SEQUENCE(_xlpm.k) = _xlpm.j),
                    _xlfn.HSTACK(_xlpm.acc, (_xlpm.fw(_xlpm.p + _xlpm.e) - _xlpm.fw(_xlpm.p - _xlpm.e)) / (2 * INDEX(_xlpm.h, _xlpm.j)))
                )
            )
        ),
        _xlfn.DROP(_xlpm.cols, , 1)
    )
)</definedName>
    <definedName name="L.NLS" comment="NLS(Y, X, fn, p0, [S], [tol], [maxiter]): fn is LAMBDA(x, p) returning fitted Y as a column, p0 starting values, S is std devs of Y for weighted LS">_xlfn.LAMBDA(_xlpm.Y,_xlpm.X,_xlpm.fn,_xlpm.p0,_xlop.S,_xlop.tol,_xlop.maxiter,
    _xlfn.LET(
        _xlpm.tol, IF(_xlfn.ISOMITTED(_xlpm.tol), 10 ^ -8, _xlpm.tol),
        _xlpm.maxiter, IF(_xlfn.ISOMITTED(_xlpm.maxiter), 200, _xlpm.maxiter),
        _xlpm.S, IF(_xlfn.ISOMITTED(_xlpm.S), 1 + 0 * _xlpm.Y, _xlpm.S),
        _xlpm.Xind, _xlfn.BYROW(_xlpm.X, _xlfn.LAMBDA(_xlpm.X, PRODUCT(--ISNUMBER(_xlpm.X)))),
        _xlpm.NumFilter, _xlpm.Xind * ISNUMBER(_xlpm.Y) * ISNUMBER(_xlpm.S),
        _xlpm.Xn, _xlfn._xlws.FILTER(_xlpm.X, _xlpm.NumFilter),
        _xlpm.Yn, _xlfn._xlws.FILTER(_xlpm.Y, _xlpm.NumFilter),
        _xlpm.Sn, _xlfn._xlws.FILTER(_xlpm.S, _xlpm.NumFilter),
        _xlpm.n, ROWS(_xlpm.Yn),
        _xlpm.pstart, _xlfn.TOCOL(_xlpm.p0),
        _xlpm.k, ROWS(_xlpm.pstart),
        _xlpm.sw, 1 / _xlpm.Sn,
        _xlpm.wt, _xlpm.sw ^ 2,
        _xlpm.isRow, COLUMNS(_xlpm.p0) &gt; 1,
        _xlpm.fw, _xlfn.LAMBDA(_xlpm.pc,
            _xlfn.LET(
                _xlpm.v, _xlpm.fn(_xlpm.Xn, IF(_xlpm.isRow, _xlfn.TOROW(_xlpm.pc), _xlpm.pc)),
                IF(IFERROR(AND(ROWS(_xlpm.v) = _xlpm.n, COLUMNS(_xlpm.v) = 1, ISNUMBER(SUM(_xlpm.v))), FALSE), _xlpm.sw * _xlpm.v, NA())
            )
        ),
        _xlpm.fit, L._LMFit(_xlpm.fw, _xlpm.pstart, _xlpm.sw * _xlpm.Yn, _xlpm.tol, _xlpm.maxiter),
        _xlpm.p, _xlfn.TAKE(_xlpm.fit, _xlpm.k),
        _xlpm.SSres, INDEX(_xlpm.fit, _xlpm.k + 2),
        _xlpm.J, L._NumJac(_xlpm.fw, _xlpm.p),
        _xlpm.Dg, _xlfn.TOCOL(_xlfn.BYCOL(_xlpm.J ^ 2, _xlfn.LAMBDA(_xlpm.c_, SUM(_xlpm.c_)))),
        _xlpm.D, IF(_xlpm.Dg &gt; 0, SQRT(_xlpm.Dg), 1),
        _xlpm.AsInv, MINVERSE(MMULT(TRANSPOSE(_xlpm.J), _xlpm.J) / MMULT(_xlpm.D, TRANSPOSE(_xlpm.D))),
        _xlpm.vif, INDEX(_xlpm.AsInv, _xlfn.SEQUENCE(_xlpm.k), _xlfn.SEQUENCE(_xlpm.k)),
        _xlpm.singular, IFERROR(OR(MAX(_xlpm.vif) &gt; 10 ^ 12, MIN(_xlpm.vif) &lt;= 0), TRUE),
        _xlpm.DOF, _xlpm.n - _xlpm.k,
        _xlpm.sres, SQRT(_xlpm.SSres / _xlpm.DOF),
        _xlpm.Cov, _xlpm.AsInv / MMULT(_xlpm.D, TRANSPOSE(_xlpm.D)) * _xlpm.sres ^ 2,
        _xlpm.stderrs, _xlfn.TOROW(SQRT(INDEX(_xlpm.Cov, _xlfn.SEQUENCE(_xlpm.k), _xlfn.SEQUENCE(_xlpm.k)))),
        _xlpm.MOE, _xlpm.stderrs * _xlfn.T.INV.2T(5%, _xlpm.DOF),
        _xlpm.yhat, _xlpm.fw(_xlpm.p) / _xlpm.sw,
        _xlpm.SSreg, IF(_xlpm.k &gt; 1, SUM(_xlpm.wt * (_xlpm.yhat - SUM(_xlpm.wt * _xlpm.yhat) / SUM(_xlpm.wt)) ^ 2), SUM(_xlpm.wt * _xlpm.yhat ^ 2)),
        _xlpm.df_num, IF(_xlpm.k &gt; 1, _xlpm.k - 1, 1),
        _xlpm.Rsqr, _xlpm.SSreg / (_xlpm.SSreg + _xlpm.SSres),
        _xlpm.Fobs, _xlpm.SSreg / _xlpm.df_num / _xlpm.sres ^ 2,
        _xlpm.pval, _xlfn.F.DIST.RT(_xlpm.Fobs, _xlpm.df_num, _xlpm.DOF),
        _xlpm.Corr, _xlpm.Cov / MMULT(_xlfn.TOCOL(_xlpm.stderrs), _xlpm.stderrs),
        _xlpm.labels, {"coeffs";"std err";"95% MOE";"sres,R^2";"n,DOF";"SSreg,SSres";"F,p-val";"iter";"Correlation"},
        _xlpm.output, IFERROR(
            _xlfn.VSTACK(
                _xlfn.TOROW(_xlpm.p),
                _xlpm.stderrs,
                _xlpm.MOE,
                _xlfn.HSTACK(_xlpm.sres, _xlpm.Rsqr),
                _xlfn.HSTACK(_xlpm.n, _xlpm.DOF),
                _xlfn.HSTACK(_xlpm.SSreg, _xlpm.SSres),
                _xlfn.HSTACK(_xlpm.Fobs, _xlpm.pval),
                INDEX(_xlpm.fit, _xlpm.k + 4),
                _xlpm.Corr
            ),
            ""
        ),
        IF(
            OR(_xlpm.Sn &lt;= 0),
            "ERROR: std devs must be positive",
            IF(
                _xlpm.n &lt;= _xlpm.k,
                "ERROR: need more data points than parameters",
                IF(
                    NOT(ISNUMBER(SUM(_xlpm.fw(_xlpm.pstart)))),
                    "ERROR: fn must return a single column of numbers, one per data point, at p0",
                    IF(
                        OR(INDEX(_xlpm.fit, _xlpm.k + 5) = 1, NOT(ISNUMBER(SUM(_xlpm.J)))),
                        "ERROR: fn failed near the current estimates; try other starting values",
                        IF(
                            AND(INDEX(_xlpm.fit, _xlpm.k + 3) &lt;&gt; 1),
                            "ERROR: did not converge in " &amp; _xlpm.maxiter &amp; " iterations; try other starting values or a larger maxiter",
                            IF(
                                _xlpm.singular,
                                "ERROR: the parameters can't all be estimated (one has no effect, or two are redundant); try other starting values",
                                IFERROR(_xlfn.HSTACK(_xlpm.labels, _xlpm.output), "")
                            )
                        )
                    )
                )
            )
        )
    )
)</definedName>
    <definedName name="MM_fn">_xlfn.LAMBDA(_xlpm.V,_xlpm.p,INDEX(_xlpm.p,1)*S/(INDEX(_xlpm.p,2)+S))</definedName>
    <definedName name="planck_fn">_xlfn.LAMBDA(_xlpm.wn,_xlpm.p,INDEX(_xlpm.p,1)*_xlpm.wn^3/(EXP(INDEX(_xlpm.p,2)*_xlpm.wn)-1))</definedName>
    <definedName name="resids">'Michaelis-Menten'!$D$2:$D$11</definedName>
    <definedName name="S">'Michaelis-Menten'!$A$2:$A$11</definedName>
    <definedName name="SD">Blackbody!$C$2:$C$44</definedName>
    <definedName name="solver_adj" localSheetId="1" hidden="1">Blackbody!$J$23:$J$24</definedName>
    <definedName name="solver_adj" localSheetId="0" hidden="1">'Michaelis-Menten'!$B$16:$B$17</definedName>
    <definedName name="solver_cvg" localSheetId="1" hidden="1">0.000001</definedName>
    <definedName name="solver_cvg" localSheetId="0" hidden="1">0.000001</definedName>
    <definedName name="solver_drv" localSheetId="1" hidden="1">2</definedName>
    <definedName name="solver_drv" localSheetId="0" hidden="1">2</definedName>
    <definedName name="solver_eng" localSheetId="1" hidden="1">1</definedName>
    <definedName name="solver_eng" localSheetId="0" hidden="1">1</definedName>
    <definedName name="solver_neg" localSheetId="1" hidden="1">2</definedName>
    <definedName name="solver_neg" localSheetId="0" hidden="1">2</definedName>
    <definedName name="solver_opt" localSheetId="1" hidden="1">Blackbody!$J$25</definedName>
    <definedName name="solver_opt" localSheetId="0" hidden="1">'Michaelis-Menten'!#REF!</definedName>
    <definedName name="solver_pre" localSheetId="1" hidden="1">0.000000000001</definedName>
    <definedName name="solver_pre" localSheetId="0" hidden="1">0.000000000001</definedName>
    <definedName name="solver_scl" localSheetId="1" hidden="1">1</definedName>
    <definedName name="solver_scl" localSheetId="0" hidden="1">1</definedName>
    <definedName name="solver_tim" localSheetId="1" hidden="1">30</definedName>
    <definedName name="solver_tim" localSheetId="0" hidden="1">30</definedName>
    <definedName name="solver_typ" localSheetId="1" hidden="1">2</definedName>
    <definedName name="solver_typ" localSheetId="0" hidden="1">2</definedName>
    <definedName name="solver_val" localSheetId="1" hidden="1">0</definedName>
    <definedName name="solver_val" localSheetId="0" hidden="1">0</definedName>
    <definedName name="V">'Michaelis-Menten'!$B$2:$B$11</definedName>
    <definedName name="V_m">'Michaelis-Menten'!$B$16</definedName>
    <definedName name="wn">Blackbody!$A$2:$A$44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28" i="2" l="1"/>
  <c r="G27" i="2"/>
  <c r="K28" i="2" a="1"/>
  <c r="L42" i="2" s="1" a="1"/>
  <c r="G28" i="2" a="1"/>
  <c r="H25" i="1"/>
  <c r="E25" i="1" a="1"/>
  <c r="D2" i="1"/>
  <c r="D19" i="1"/>
  <c r="A19" i="1" a="1"/>
  <c r="C2" i="1" s="1" a="1"/>
  <c r="L43" i="2" l="1"/>
  <c r="L44" i="2" s="1"/>
  <c r="N42" i="2"/>
  <c r="N43" i="2" s="1"/>
  <c r="G42" i="2" a="1"/>
  <c r="G43" i="2" s="1"/>
  <c r="D2" i="2" a="1"/>
  <c r="I42" i="2"/>
  <c r="I43" i="2" s="1"/>
  <c r="M43" i="2" l="1"/>
  <c r="M44" i="2" s="1"/>
  <c r="G44" i="2"/>
  <c r="H43" i="2"/>
  <c r="H4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</authors>
  <commentList>
    <comment ref="A1" authorId="0" shapeId="0" xr:uid="{53ACB631-F549-41EA-B48C-B5F7D600F93D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Units mM</t>
        </r>
      </text>
    </comment>
    <comment ref="B1" authorId="0" shapeId="0" xr:uid="{0BE84044-A60B-4C67-8F27-D70C15170A29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Units of </t>
        </r>
        <r>
          <rPr>
            <sz val="9"/>
            <color indexed="81"/>
            <rFont val="Symbol"/>
            <family val="1"/>
            <charset val="2"/>
          </rPr>
          <t>m</t>
        </r>
        <r>
          <rPr>
            <sz val="9"/>
            <color indexed="81"/>
            <rFont val="Tahoma"/>
            <family val="2"/>
          </rPr>
          <t>M / 3 min / mg enzyme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CLS</author>
    <author>chrislstevenson</author>
  </authors>
  <commentList>
    <comment ref="A1" authorId="0" shapeId="0" xr:uid="{9809F5A0-0B11-4CC0-97A6-8287701EBE00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Units of cm</t>
        </r>
        <r>
          <rPr>
            <vertAlign val="superscript"/>
            <sz val="9"/>
            <color indexed="81"/>
            <rFont val="Tahoma"/>
            <family val="2"/>
          </rPr>
          <t>-1</t>
        </r>
      </text>
    </comment>
    <comment ref="B1" authorId="0" shapeId="0" xr:uid="{3E8844ED-827D-44E7-A799-3600E0149ADD}">
      <text>
        <r>
          <rPr>
            <b/>
            <sz val="9"/>
            <color indexed="81"/>
            <rFont val="Tahoma"/>
            <family val="2"/>
          </rPr>
          <t>CLS:</t>
        </r>
        <r>
          <rPr>
            <sz val="9"/>
            <color indexed="81"/>
            <rFont val="Tahoma"/>
            <family val="2"/>
          </rPr>
          <t xml:space="preserve">
Units of 10</t>
        </r>
        <r>
          <rPr>
            <vertAlign val="superscript"/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Tahoma"/>
            <family val="2"/>
          </rPr>
          <t xml:space="preserve"> W/(m</t>
        </r>
        <r>
          <rPr>
            <vertAlign val="superscript"/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Tahoma"/>
            <family val="2"/>
          </rPr>
          <t xml:space="preserve"> sr Hz)</t>
        </r>
      </text>
    </comment>
    <comment ref="C1" authorId="1" shapeId="0" xr:uid="{B9B64C6C-C41B-44EF-874C-F18E47CD90B8}">
      <text>
        <r>
          <rPr>
            <b/>
            <sz val="9"/>
            <color indexed="81"/>
            <rFont val="Tahoma"/>
            <family val="2"/>
          </rPr>
          <t>chrislstevenson:</t>
        </r>
        <r>
          <rPr>
            <sz val="9"/>
            <color indexed="81"/>
            <rFont val="Tahoma"/>
            <family val="2"/>
          </rPr>
          <t xml:space="preserve">
Units of 10</t>
        </r>
        <r>
          <rPr>
            <vertAlign val="superscript"/>
            <sz val="9"/>
            <color indexed="81"/>
            <rFont val="Tahoma"/>
            <family val="2"/>
          </rPr>
          <t>18</t>
        </r>
        <r>
          <rPr>
            <sz val="9"/>
            <color indexed="81"/>
            <rFont val="Tahoma"/>
            <family val="2"/>
          </rPr>
          <t xml:space="preserve"> W/(m</t>
        </r>
        <r>
          <rPr>
            <vertAlign val="superscript"/>
            <sz val="9"/>
            <color indexed="81"/>
            <rFont val="Tahoma"/>
            <family val="2"/>
          </rPr>
          <t>2</t>
        </r>
        <r>
          <rPr>
            <sz val="9"/>
            <color indexed="81"/>
            <rFont val="Tahoma"/>
            <family val="2"/>
          </rPr>
          <t xml:space="preserve"> sr Hz)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<sst xmlns="http://schemas.openxmlformats.org/spreadsheetml/2006/main" count="35" uniqueCount="26">
  <si>
    <t>S</t>
  </si>
  <si>
    <t>V</t>
  </si>
  <si>
    <t>V_m</t>
  </si>
  <si>
    <t>K_m</t>
  </si>
  <si>
    <t>yhat</t>
  </si>
  <si>
    <t>wavenumber</t>
  </si>
  <si>
    <t>B_exp</t>
  </si>
  <si>
    <t>std devs</t>
  </si>
  <si>
    <t>Constants</t>
  </si>
  <si>
    <t>h, J*s</t>
  </si>
  <si>
    <t>c, m/s</t>
  </si>
  <si>
    <t>k, J/K</t>
  </si>
  <si>
    <t>b_1</t>
  </si>
  <si>
    <t>b_2</t>
  </si>
  <si>
    <t>^^ results of unweighted NLS</t>
  </si>
  <si>
    <t>^^ results of weighted NLS</t>
  </si>
  <si>
    <t>Property</t>
  </si>
  <si>
    <t>Value</t>
  </si>
  <si>
    <t>SD</t>
  </si>
  <si>
    <t>RSD</t>
  </si>
  <si>
    <t>T</t>
  </si>
  <si>
    <t>Propagation of error: Blackbody temperature from fit</t>
  </si>
  <si>
    <t>^^ weighted NLS</t>
  </si>
  <si>
    <t>^^ unweighted NLS</t>
  </si>
  <si>
    <t>1/b_2</t>
  </si>
  <si>
    <t xml:space="preserve">   init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</si>
</sst>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E+00"/>
    <numFmt numFmtId="165" formatCode="0.0000E+00"/>
    <numFmt numFmtId="166" formatCode="#,##0.00000"/>
    <numFmt numFmtId="167" formatCode="#,##0.000000"/>
    <numFmt numFmtId="168" formatCode="0.000000"/>
    <numFmt numFmtId="169" formatCode="0.000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Symbol"/>
      <family val="1"/>
      <charset val="2"/>
    </font>
    <font>
      <vertAlign val="superscript"/>
      <sz val="9"/>
      <color indexed="81"/>
      <name val="Tahoma"/>
      <family val="2"/>
    </font>
    <font>
      <sz val="14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medium">
        <color theme="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164" fontId="0" fillId="0" borderId="0" xfId="0" applyNumberFormat="1"/>
    <xf numFmtId="165" fontId="0" fillId="0" borderId="0" xfId="0" applyNumberFormat="1"/>
    <xf numFmtId="167" fontId="0" fillId="0" borderId="0" xfId="0" applyNumberFormat="1" applyAlignment="1">
      <alignment horizontal="center"/>
    </xf>
    <xf numFmtId="0" fontId="6" fillId="0" borderId="0" xfId="0" applyFont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2" borderId="10" xfId="0" applyFill="1" applyBorder="1" applyAlignment="1">
      <alignment horizontal="centerContinuous"/>
    </xf>
    <xf numFmtId="0" fontId="0" fillId="2" borderId="12" xfId="0" applyFill="1" applyBorder="1" applyAlignment="1">
      <alignment horizontal="centerContinuous"/>
    </xf>
    <xf numFmtId="0" fontId="0" fillId="2" borderId="11" xfId="0" applyFill="1" applyBorder="1" applyAlignment="1">
      <alignment horizontal="centerContinuous"/>
    </xf>
    <xf numFmtId="0" fontId="7" fillId="0" borderId="13" xfId="0" applyFont="1" applyBorder="1" applyAlignment="1">
      <alignment horizontal="center"/>
    </xf>
    <xf numFmtId="166" fontId="1" fillId="2" borderId="11" xfId="0" applyNumberFormat="1" applyFont="1" applyFill="1" applyBorder="1" applyAlignment="1">
      <alignment horizontal="center"/>
    </xf>
    <xf numFmtId="168" fontId="1" fillId="2" borderId="10" xfId="0" applyNumberFormat="1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/>
    </xf>
    <xf numFmtId="166" fontId="1" fillId="2" borderId="1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5" xfId="0" applyBorder="1"/>
    <xf numFmtId="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1" fillId="0" borderId="0" xfId="0" applyFont="1" applyAlignment="1">
      <alignment horizontal="centerContinuous"/>
    </xf>
    <xf numFmtId="169" fontId="0" fillId="0" borderId="0" xfId="0" applyNumberFormat="1" applyAlignment="1">
      <alignment horizont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Michaelis-Menten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'Michaelis-Menten'!$A$2:$A$11</c:f>
              <c:numCache>
                <c:formatCode>General</c:formatCode>
                <c:ptCount val="10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18</c:v>
                </c:pt>
                <c:pt idx="9">
                  <c:v>20</c:v>
                </c:pt>
              </c:numCache>
            </c:numRef>
          </c:xVal>
          <c:yVal>
            <c:numRef>
              <c:f>'Michaelis-Menten'!$B$2:$B$11</c:f>
              <c:numCache>
                <c:formatCode>General</c:formatCode>
                <c:ptCount val="10"/>
                <c:pt idx="0">
                  <c:v>265</c:v>
                </c:pt>
                <c:pt idx="1">
                  <c:v>521</c:v>
                </c:pt>
                <c:pt idx="2">
                  <c:v>662</c:v>
                </c:pt>
                <c:pt idx="3">
                  <c:v>885</c:v>
                </c:pt>
                <c:pt idx="4">
                  <c:v>884</c:v>
                </c:pt>
                <c:pt idx="5">
                  <c:v>852</c:v>
                </c:pt>
                <c:pt idx="6">
                  <c:v>932</c:v>
                </c:pt>
                <c:pt idx="7">
                  <c:v>987</c:v>
                </c:pt>
                <c:pt idx="8">
                  <c:v>984</c:v>
                </c:pt>
                <c:pt idx="9">
                  <c:v>954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86-41F8-9705-0DD5E0D68D07}"/>
            </c:ext>
          </c:extLst>
        </c:ser>
        <c:ser>
          <c:idx val="1"/>
          <c:order val="1"/>
          <c:spPr>
            <a:ln w="19050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'Michaelis-Menten'!$A$2:$A$11</c:f>
              <c:numCache>
                <c:formatCode>General</c:formatCode>
                <c:ptCount val="10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18</c:v>
                </c:pt>
                <c:pt idx="9">
                  <c:v>20</c:v>
                </c:pt>
              </c:numCache>
            </c:numRef>
          </c:xVal>
          <c:yVal>
            <c:numRef>
              <c:f>'Michaelis-Menten'!$C$2:$C$11</c:f>
              <c:numCache>
                <c:formatCode>#,##0.00</c:formatCode>
                <c:ptCount val="10"/>
                <c:pt idx="0">
                  <c:v>343.64036507911237</c:v>
                </c:pt>
                <c:pt idx="1">
                  <c:v>543.65844181851355</c:v>
                </c:pt>
                <c:pt idx="2">
                  <c:v>674.52993164924737</c:v>
                </c:pt>
                <c:pt idx="3">
                  <c:v>766.82661441024845</c:v>
                </c:pt>
                <c:pt idx="4">
                  <c:v>835.41290179684142</c:v>
                </c:pt>
                <c:pt idx="5">
                  <c:v>888.38537612311609</c:v>
                </c:pt>
                <c:pt idx="6">
                  <c:v>930.53093945030002</c:v>
                </c:pt>
                <c:pt idx="7">
                  <c:v>964.86115643443088</c:v>
                </c:pt>
                <c:pt idx="8">
                  <c:v>993.36545202494483</c:v>
                </c:pt>
                <c:pt idx="9">
                  <c:v>1017.4108427681491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386-41F8-9705-0DD5E0D68D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9199135"/>
        <c:axId val="219200575"/>
      </c:scatterChart>
      <c:valAx>
        <c:axId val="2191991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Substrate conc (S), mM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200575"/>
        <c:crosses val="autoZero"/>
        <c:crossBetween val="midCat"/>
      </c:valAx>
      <c:valAx>
        <c:axId val="2192005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Reaction rate (V), </a:t>
                </a:r>
                <a:r>
                  <a:rPr lang="en-US">
                    <a:latin typeface="Symbol" panose="05050102010706020507" pitchFamily="18" charset="2"/>
                  </a:rPr>
                  <a:t>m</a:t>
                </a:r>
                <a:r>
                  <a:rPr lang="en-US"/>
                  <a:t>M/3</a:t>
                </a:r>
                <a:r>
                  <a:rPr lang="en-US" baseline="0"/>
                  <a:t> min/mg enzyme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9199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Blackbody Radiation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Blackbody!$A$2:$A$44</c:f>
              <c:numCache>
                <c:formatCode>General</c:formatCode>
                <c:ptCount val="43"/>
                <c:pt idx="0">
                  <c:v>2.27</c:v>
                </c:pt>
                <c:pt idx="1">
                  <c:v>2.72</c:v>
                </c:pt>
                <c:pt idx="2">
                  <c:v>3.18</c:v>
                </c:pt>
                <c:pt idx="3">
                  <c:v>3.63</c:v>
                </c:pt>
                <c:pt idx="4">
                  <c:v>4.08</c:v>
                </c:pt>
                <c:pt idx="5">
                  <c:v>4.54</c:v>
                </c:pt>
                <c:pt idx="6">
                  <c:v>4.99</c:v>
                </c:pt>
                <c:pt idx="7">
                  <c:v>5.45</c:v>
                </c:pt>
                <c:pt idx="8">
                  <c:v>5.9</c:v>
                </c:pt>
                <c:pt idx="9">
                  <c:v>6.35</c:v>
                </c:pt>
                <c:pt idx="10">
                  <c:v>6.81</c:v>
                </c:pt>
                <c:pt idx="11">
                  <c:v>7.26</c:v>
                </c:pt>
                <c:pt idx="12">
                  <c:v>7.71</c:v>
                </c:pt>
                <c:pt idx="13">
                  <c:v>8.17</c:v>
                </c:pt>
                <c:pt idx="14">
                  <c:v>8.6199999999999992</c:v>
                </c:pt>
                <c:pt idx="15">
                  <c:v>9.08</c:v>
                </c:pt>
                <c:pt idx="16">
                  <c:v>9.5299999999999994</c:v>
                </c:pt>
                <c:pt idx="17">
                  <c:v>9.98</c:v>
                </c:pt>
                <c:pt idx="18">
                  <c:v>10.44</c:v>
                </c:pt>
                <c:pt idx="19">
                  <c:v>10.89</c:v>
                </c:pt>
                <c:pt idx="20">
                  <c:v>11.34</c:v>
                </c:pt>
                <c:pt idx="21">
                  <c:v>11.8</c:v>
                </c:pt>
                <c:pt idx="22">
                  <c:v>12.25</c:v>
                </c:pt>
                <c:pt idx="23">
                  <c:v>12.71</c:v>
                </c:pt>
                <c:pt idx="24">
                  <c:v>13.16</c:v>
                </c:pt>
                <c:pt idx="25">
                  <c:v>13.61</c:v>
                </c:pt>
                <c:pt idx="26">
                  <c:v>14.07</c:v>
                </c:pt>
                <c:pt idx="27">
                  <c:v>14.52</c:v>
                </c:pt>
                <c:pt idx="28">
                  <c:v>14.97</c:v>
                </c:pt>
                <c:pt idx="29">
                  <c:v>15.43</c:v>
                </c:pt>
                <c:pt idx="30">
                  <c:v>15.88</c:v>
                </c:pt>
                <c:pt idx="31">
                  <c:v>16.34</c:v>
                </c:pt>
                <c:pt idx="32">
                  <c:v>16.79</c:v>
                </c:pt>
                <c:pt idx="33">
                  <c:v>17.239999999999998</c:v>
                </c:pt>
                <c:pt idx="34">
                  <c:v>17.7</c:v>
                </c:pt>
                <c:pt idx="35">
                  <c:v>18.149999999999999</c:v>
                </c:pt>
                <c:pt idx="36">
                  <c:v>18.61</c:v>
                </c:pt>
                <c:pt idx="37">
                  <c:v>19.059999999999999</c:v>
                </c:pt>
                <c:pt idx="38">
                  <c:v>19.510000000000002</c:v>
                </c:pt>
                <c:pt idx="39">
                  <c:v>19.97</c:v>
                </c:pt>
                <c:pt idx="40">
                  <c:v>20.420000000000002</c:v>
                </c:pt>
                <c:pt idx="41">
                  <c:v>20.87</c:v>
                </c:pt>
                <c:pt idx="42">
                  <c:v>21.33</c:v>
                </c:pt>
              </c:numCache>
            </c:numRef>
          </c:xVal>
          <c:yVal>
            <c:numRef>
              <c:f>Blackbody!$B$2:$B$44</c:f>
              <c:numCache>
                <c:formatCode>General</c:formatCode>
                <c:ptCount val="43"/>
                <c:pt idx="0" formatCode="0.0000">
                  <c:v>2.0110000000000001</c:v>
                </c:pt>
                <c:pt idx="1">
                  <c:v>2.5003000000000002</c:v>
                </c:pt>
                <c:pt idx="2">
                  <c:v>2.9369000000000001</c:v>
                </c:pt>
                <c:pt idx="3">
                  <c:v>3.2858000000000001</c:v>
                </c:pt>
                <c:pt idx="4">
                  <c:v>3.5503</c:v>
                </c:pt>
                <c:pt idx="5">
                  <c:v>3.7315999999999998</c:v>
                </c:pt>
                <c:pt idx="6">
                  <c:v>3.8269000000000002</c:v>
                </c:pt>
                <c:pt idx="7">
                  <c:v>3.8477000000000001</c:v>
                </c:pt>
                <c:pt idx="8">
                  <c:v>3.8027000000000002</c:v>
                </c:pt>
                <c:pt idx="9">
                  <c:v>3.7025000000000001</c:v>
                </c:pt>
                <c:pt idx="10">
                  <c:v>3.5550999999999999</c:v>
                </c:pt>
                <c:pt idx="11">
                  <c:v>3.3773</c:v>
                </c:pt>
                <c:pt idx="12">
                  <c:v>3.1751999999999998</c:v>
                </c:pt>
                <c:pt idx="13">
                  <c:v>2.9535</c:v>
                </c:pt>
                <c:pt idx="14">
                  <c:v>2.7281</c:v>
                </c:pt>
                <c:pt idx="15">
                  <c:v>2.4956999999999998</c:v>
                </c:pt>
                <c:pt idx="16">
                  <c:v>2.2721</c:v>
                </c:pt>
                <c:pt idx="17">
                  <c:v>2.0552000000000001</c:v>
                </c:pt>
                <c:pt idx="18">
                  <c:v>1.8438000000000001</c:v>
                </c:pt>
                <c:pt idx="19">
                  <c:v>1.6488</c:v>
                </c:pt>
                <c:pt idx="20">
                  <c:v>1.4672000000000001</c:v>
                </c:pt>
                <c:pt idx="21">
                  <c:v>1.2972999999999999</c:v>
                </c:pt>
                <c:pt idx="22">
                  <c:v>1.1437999999999999</c:v>
                </c:pt>
                <c:pt idx="23">
                  <c:v>1.0019</c:v>
                </c:pt>
                <c:pt idx="24">
                  <c:v>0.87709999999999999</c:v>
                </c:pt>
                <c:pt idx="25">
                  <c:v>0.76480000000000004</c:v>
                </c:pt>
                <c:pt idx="26">
                  <c:v>0.66310000000000002</c:v>
                </c:pt>
                <c:pt idx="27">
                  <c:v>0.57489999999999997</c:v>
                </c:pt>
                <c:pt idx="28">
                  <c:v>0.4965</c:v>
                </c:pt>
                <c:pt idx="29">
                  <c:v>0.42649999999999999</c:v>
                </c:pt>
                <c:pt idx="30">
                  <c:v>0.3669</c:v>
                </c:pt>
                <c:pt idx="31">
                  <c:v>0.31359999999999999</c:v>
                </c:pt>
                <c:pt idx="32">
                  <c:v>0.26840000000000003</c:v>
                </c:pt>
                <c:pt idx="33">
                  <c:v>0.22869999999999999</c:v>
                </c:pt>
                <c:pt idx="34">
                  <c:v>0.19450000000000001</c:v>
                </c:pt>
                <c:pt idx="35">
                  <c:v>0.16569999999999999</c:v>
                </c:pt>
                <c:pt idx="36">
                  <c:v>0.1396</c:v>
                </c:pt>
                <c:pt idx="37">
                  <c:v>0.11849999999999999</c:v>
                </c:pt>
                <c:pt idx="38">
                  <c:v>0.1003</c:v>
                </c:pt>
                <c:pt idx="39">
                  <c:v>8.4599999999999995E-2</c:v>
                </c:pt>
                <c:pt idx="40">
                  <c:v>7.17E-2</c:v>
                </c:pt>
                <c:pt idx="41">
                  <c:v>5.8700000000000002E-2</c:v>
                </c:pt>
                <c:pt idx="42">
                  <c:v>4.5900000000000003E-2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332-46D7-99C3-39D6937C0EFF}"/>
            </c:ext>
          </c:extLst>
        </c:ser>
        <c:ser>
          <c:idx val="1"/>
          <c:order val="1"/>
          <c:spPr>
            <a:ln w="12700" cap="rnd">
              <a:solidFill>
                <a:srgbClr val="C00000"/>
              </a:solidFill>
              <a:prstDash val="sysDot"/>
              <a:round/>
            </a:ln>
            <a:effectLst/>
          </c:spPr>
          <c:marker>
            <c:symbol val="none"/>
          </c:marker>
          <c:xVal>
            <c:numRef>
              <c:f>Blackbody!$A$2:$A$44</c:f>
              <c:numCache>
                <c:formatCode>General</c:formatCode>
                <c:ptCount val="43"/>
                <c:pt idx="0">
                  <c:v>2.27</c:v>
                </c:pt>
                <c:pt idx="1">
                  <c:v>2.72</c:v>
                </c:pt>
                <c:pt idx="2">
                  <c:v>3.18</c:v>
                </c:pt>
                <c:pt idx="3">
                  <c:v>3.63</c:v>
                </c:pt>
                <c:pt idx="4">
                  <c:v>4.08</c:v>
                </c:pt>
                <c:pt idx="5">
                  <c:v>4.54</c:v>
                </c:pt>
                <c:pt idx="6">
                  <c:v>4.99</c:v>
                </c:pt>
                <c:pt idx="7">
                  <c:v>5.45</c:v>
                </c:pt>
                <c:pt idx="8">
                  <c:v>5.9</c:v>
                </c:pt>
                <c:pt idx="9">
                  <c:v>6.35</c:v>
                </c:pt>
                <c:pt idx="10">
                  <c:v>6.81</c:v>
                </c:pt>
                <c:pt idx="11">
                  <c:v>7.26</c:v>
                </c:pt>
                <c:pt idx="12">
                  <c:v>7.71</c:v>
                </c:pt>
                <c:pt idx="13">
                  <c:v>8.17</c:v>
                </c:pt>
                <c:pt idx="14">
                  <c:v>8.6199999999999992</c:v>
                </c:pt>
                <c:pt idx="15">
                  <c:v>9.08</c:v>
                </c:pt>
                <c:pt idx="16">
                  <c:v>9.5299999999999994</c:v>
                </c:pt>
                <c:pt idx="17">
                  <c:v>9.98</c:v>
                </c:pt>
                <c:pt idx="18">
                  <c:v>10.44</c:v>
                </c:pt>
                <c:pt idx="19">
                  <c:v>10.89</c:v>
                </c:pt>
                <c:pt idx="20">
                  <c:v>11.34</c:v>
                </c:pt>
                <c:pt idx="21">
                  <c:v>11.8</c:v>
                </c:pt>
                <c:pt idx="22">
                  <c:v>12.25</c:v>
                </c:pt>
                <c:pt idx="23">
                  <c:v>12.71</c:v>
                </c:pt>
                <c:pt idx="24">
                  <c:v>13.16</c:v>
                </c:pt>
                <c:pt idx="25">
                  <c:v>13.61</c:v>
                </c:pt>
                <c:pt idx="26">
                  <c:v>14.07</c:v>
                </c:pt>
                <c:pt idx="27">
                  <c:v>14.52</c:v>
                </c:pt>
                <c:pt idx="28">
                  <c:v>14.97</c:v>
                </c:pt>
                <c:pt idx="29">
                  <c:v>15.43</c:v>
                </c:pt>
                <c:pt idx="30">
                  <c:v>15.88</c:v>
                </c:pt>
                <c:pt idx="31">
                  <c:v>16.34</c:v>
                </c:pt>
                <c:pt idx="32">
                  <c:v>16.79</c:v>
                </c:pt>
                <c:pt idx="33">
                  <c:v>17.239999999999998</c:v>
                </c:pt>
                <c:pt idx="34">
                  <c:v>17.7</c:v>
                </c:pt>
                <c:pt idx="35">
                  <c:v>18.149999999999999</c:v>
                </c:pt>
                <c:pt idx="36">
                  <c:v>18.61</c:v>
                </c:pt>
                <c:pt idx="37">
                  <c:v>19.059999999999999</c:v>
                </c:pt>
                <c:pt idx="38">
                  <c:v>19.510000000000002</c:v>
                </c:pt>
                <c:pt idx="39">
                  <c:v>19.97</c:v>
                </c:pt>
                <c:pt idx="40">
                  <c:v>20.420000000000002</c:v>
                </c:pt>
                <c:pt idx="41">
                  <c:v>20.87</c:v>
                </c:pt>
                <c:pt idx="42">
                  <c:v>21.33</c:v>
                </c:pt>
              </c:numCache>
            </c:numRef>
          </c:xVal>
          <c:yVal>
            <c:numRef>
              <c:f>Blackbody!$D$2:$D$44</c:f>
              <c:numCache>
                <c:formatCode>#,##0.000000</c:formatCode>
                <c:ptCount val="43"/>
                <c:pt idx="0">
                  <c:v>2.010983163070823</c:v>
                </c:pt>
                <c:pt idx="1">
                  <c:v>2.5001807860500289</c:v>
                </c:pt>
                <c:pt idx="2">
                  <c:v>2.9367682365866417</c:v>
                </c:pt>
                <c:pt idx="3">
                  <c:v>3.2857958901364341</c:v>
                </c:pt>
                <c:pt idx="4">
                  <c:v>3.5501510742294449</c:v>
                </c:pt>
                <c:pt idx="5">
                  <c:v>3.7319265542066025</c:v>
                </c:pt>
                <c:pt idx="6">
                  <c:v>3.8271954665188956</c:v>
                </c:pt>
                <c:pt idx="7">
                  <c:v>3.8477972177645072</c:v>
                </c:pt>
                <c:pt idx="8">
                  <c:v>3.8023420461750725</c:v>
                </c:pt>
                <c:pt idx="9">
                  <c:v>3.7024495227284797</c:v>
                </c:pt>
                <c:pt idx="10">
                  <c:v>3.5551231086788362</c:v>
                </c:pt>
                <c:pt idx="11">
                  <c:v>3.3772160288015427</c:v>
                </c:pt>
                <c:pt idx="12">
                  <c:v>3.1754571459182297</c:v>
                </c:pt>
                <c:pt idx="13">
                  <c:v>2.9533705915722481</c:v>
                </c:pt>
                <c:pt idx="14">
                  <c:v>2.7280497846546479</c:v>
                </c:pt>
                <c:pt idx="15">
                  <c:v>2.4958781711269644</c:v>
                </c:pt>
                <c:pt idx="16">
                  <c:v>2.2719716117119293</c:v>
                </c:pt>
                <c:pt idx="17">
                  <c:v>2.0551223195928725</c:v>
                </c:pt>
                <c:pt idx="18">
                  <c:v>1.8437334085519221</c:v>
                </c:pt>
                <c:pt idx="19">
                  <c:v>1.649050241128063</c:v>
                </c:pt>
                <c:pt idx="20">
                  <c:v>1.4676492714558078</c:v>
                </c:pt>
                <c:pt idx="21">
                  <c:v>1.2966697451281519</c:v>
                </c:pt>
                <c:pt idx="22">
                  <c:v>1.1437656851240399</c:v>
                </c:pt>
                <c:pt idx="23">
                  <c:v>1.0019732453677797</c:v>
                </c:pt>
                <c:pt idx="24">
                  <c:v>0.87700510086932004</c:v>
                </c:pt>
                <c:pt idx="25">
                  <c:v>0.76497568928535231</c:v>
                </c:pt>
                <c:pt idx="26">
                  <c:v>0.66301182005671411</c:v>
                </c:pt>
                <c:pt idx="27">
                  <c:v>0.5746607351919838</c:v>
                </c:pt>
                <c:pt idx="28">
                  <c:v>0.49666252371002367</c:v>
                </c:pt>
                <c:pt idx="29">
                  <c:v>0.42667389995382921</c:v>
                </c:pt>
                <c:pt idx="30">
                  <c:v>0.36681799914599794</c:v>
                </c:pt>
                <c:pt idx="31">
                  <c:v>0.31352407870346632</c:v>
                </c:pt>
                <c:pt idx="32">
                  <c:v>0.2682735783744537</c:v>
                </c:pt>
                <c:pt idx="33">
                  <c:v>0.22906153940258503</c:v>
                </c:pt>
                <c:pt idx="34">
                  <c:v>0.19448532336161434</c:v>
                </c:pt>
                <c:pt idx="35">
                  <c:v>0.16539275795137756</c:v>
                </c:pt>
                <c:pt idx="36">
                  <c:v>0.13988024263496074</c:v>
                </c:pt>
                <c:pt idx="37">
                  <c:v>0.11852462802226717</c:v>
                </c:pt>
                <c:pt idx="38">
                  <c:v>0.10026178535327517</c:v>
                </c:pt>
                <c:pt idx="39">
                  <c:v>8.4359075466820713E-2</c:v>
                </c:pt>
                <c:pt idx="40">
                  <c:v>7.1136099836529562E-2</c:v>
                </c:pt>
                <c:pt idx="41">
                  <c:v>5.9898496553152485E-2</c:v>
                </c:pt>
                <c:pt idx="42">
                  <c:v>5.0171462359072563E-2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332-46D7-99C3-39D6937C0E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9918336"/>
        <c:axId val="649908256"/>
      </c:scatterChart>
      <c:valAx>
        <c:axId val="6499183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Wavenumber, cm</a:t>
                </a:r>
                <a:r>
                  <a:rPr lang="en-US" baseline="30000"/>
                  <a:t>-1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9908256"/>
        <c:crosses val="autoZero"/>
        <c:crossBetween val="midCat"/>
      </c:valAx>
      <c:valAx>
        <c:axId val="64990825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Brightness, 10</a:t>
                </a:r>
                <a:r>
                  <a:rPr lang="en-US" baseline="30000"/>
                  <a:t>18</a:t>
                </a:r>
                <a:r>
                  <a:rPr lang="en-US"/>
                  <a:t> W/(m</a:t>
                </a:r>
                <a:r>
                  <a:rPr lang="en-US" baseline="30000"/>
                  <a:t>2</a:t>
                </a:r>
                <a:r>
                  <a:rPr lang="en-US"/>
                  <a:t> sr 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9918336"/>
        <c:crosses val="autoZero"/>
        <c:crossBetween val="midCat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Measurement precision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4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numRef>
              <c:f>Blackbody!$B$2:$B$44</c:f>
              <c:numCache>
                <c:formatCode>General</c:formatCode>
                <c:ptCount val="43"/>
                <c:pt idx="0" formatCode="0.0000">
                  <c:v>2.0110000000000001</c:v>
                </c:pt>
                <c:pt idx="1">
                  <c:v>2.5003000000000002</c:v>
                </c:pt>
                <c:pt idx="2">
                  <c:v>2.9369000000000001</c:v>
                </c:pt>
                <c:pt idx="3">
                  <c:v>3.2858000000000001</c:v>
                </c:pt>
                <c:pt idx="4">
                  <c:v>3.5503</c:v>
                </c:pt>
                <c:pt idx="5">
                  <c:v>3.7315999999999998</c:v>
                </c:pt>
                <c:pt idx="6">
                  <c:v>3.8269000000000002</c:v>
                </c:pt>
                <c:pt idx="7">
                  <c:v>3.8477000000000001</c:v>
                </c:pt>
                <c:pt idx="8">
                  <c:v>3.8027000000000002</c:v>
                </c:pt>
                <c:pt idx="9">
                  <c:v>3.7025000000000001</c:v>
                </c:pt>
                <c:pt idx="10">
                  <c:v>3.5550999999999999</c:v>
                </c:pt>
                <c:pt idx="11">
                  <c:v>3.3773</c:v>
                </c:pt>
                <c:pt idx="12">
                  <c:v>3.1751999999999998</c:v>
                </c:pt>
                <c:pt idx="13">
                  <c:v>2.9535</c:v>
                </c:pt>
                <c:pt idx="14">
                  <c:v>2.7281</c:v>
                </c:pt>
                <c:pt idx="15">
                  <c:v>2.4956999999999998</c:v>
                </c:pt>
                <c:pt idx="16">
                  <c:v>2.2721</c:v>
                </c:pt>
                <c:pt idx="17">
                  <c:v>2.0552000000000001</c:v>
                </c:pt>
                <c:pt idx="18">
                  <c:v>1.8438000000000001</c:v>
                </c:pt>
                <c:pt idx="19">
                  <c:v>1.6488</c:v>
                </c:pt>
                <c:pt idx="20">
                  <c:v>1.4672000000000001</c:v>
                </c:pt>
                <c:pt idx="21">
                  <c:v>1.2972999999999999</c:v>
                </c:pt>
                <c:pt idx="22">
                  <c:v>1.1437999999999999</c:v>
                </c:pt>
                <c:pt idx="23">
                  <c:v>1.0019</c:v>
                </c:pt>
                <c:pt idx="24">
                  <c:v>0.87709999999999999</c:v>
                </c:pt>
                <c:pt idx="25">
                  <c:v>0.76480000000000004</c:v>
                </c:pt>
                <c:pt idx="26">
                  <c:v>0.66310000000000002</c:v>
                </c:pt>
                <c:pt idx="27">
                  <c:v>0.57489999999999997</c:v>
                </c:pt>
                <c:pt idx="28">
                  <c:v>0.4965</c:v>
                </c:pt>
                <c:pt idx="29">
                  <c:v>0.42649999999999999</c:v>
                </c:pt>
                <c:pt idx="30">
                  <c:v>0.3669</c:v>
                </c:pt>
                <c:pt idx="31">
                  <c:v>0.31359999999999999</c:v>
                </c:pt>
                <c:pt idx="32">
                  <c:v>0.26840000000000003</c:v>
                </c:pt>
                <c:pt idx="33">
                  <c:v>0.22869999999999999</c:v>
                </c:pt>
                <c:pt idx="34">
                  <c:v>0.19450000000000001</c:v>
                </c:pt>
                <c:pt idx="35">
                  <c:v>0.16569999999999999</c:v>
                </c:pt>
                <c:pt idx="36">
                  <c:v>0.1396</c:v>
                </c:pt>
                <c:pt idx="37">
                  <c:v>0.11849999999999999</c:v>
                </c:pt>
                <c:pt idx="38">
                  <c:v>0.1003</c:v>
                </c:pt>
                <c:pt idx="39">
                  <c:v>8.4599999999999995E-2</c:v>
                </c:pt>
                <c:pt idx="40">
                  <c:v>7.17E-2</c:v>
                </c:pt>
                <c:pt idx="41">
                  <c:v>5.8700000000000002E-2</c:v>
                </c:pt>
                <c:pt idx="42">
                  <c:v>4.5900000000000003E-2</c:v>
                </c:pt>
              </c:numCache>
            </c:numRef>
          </c:xVal>
          <c:yVal>
            <c:numRef>
              <c:f>Blackbody!$C$2:$C$44</c:f>
              <c:numCache>
                <c:formatCode>General</c:formatCode>
                <c:ptCount val="43"/>
                <c:pt idx="0">
                  <c:v>1.3999999999999999E-4</c:v>
                </c:pt>
                <c:pt idx="1">
                  <c:v>1.9000000000000001E-4</c:v>
                </c:pt>
                <c:pt idx="2">
                  <c:v>2.5000000000000001E-4</c:v>
                </c:pt>
                <c:pt idx="3">
                  <c:v>2.3000000000000001E-4</c:v>
                </c:pt>
                <c:pt idx="4">
                  <c:v>2.2000000000000001E-4</c:v>
                </c:pt>
                <c:pt idx="5">
                  <c:v>2.1000000000000001E-4</c:v>
                </c:pt>
                <c:pt idx="6">
                  <c:v>1.8000000000000001E-4</c:v>
                </c:pt>
                <c:pt idx="7">
                  <c:v>1.8000000000000001E-4</c:v>
                </c:pt>
                <c:pt idx="8">
                  <c:v>1.6000000000000001E-4</c:v>
                </c:pt>
                <c:pt idx="9">
                  <c:v>1.3999999999999999E-4</c:v>
                </c:pt>
                <c:pt idx="10">
                  <c:v>1.2999999999999999E-4</c:v>
                </c:pt>
                <c:pt idx="11">
                  <c:v>1.2E-4</c:v>
                </c:pt>
                <c:pt idx="12">
                  <c:v>1.1E-4</c:v>
                </c:pt>
                <c:pt idx="13">
                  <c:v>1E-4</c:v>
                </c:pt>
                <c:pt idx="14">
                  <c:v>1.1E-4</c:v>
                </c:pt>
                <c:pt idx="15">
                  <c:v>1.2E-4</c:v>
                </c:pt>
                <c:pt idx="16">
                  <c:v>1.3999999999999999E-4</c:v>
                </c:pt>
                <c:pt idx="17">
                  <c:v>1.6000000000000001E-4</c:v>
                </c:pt>
                <c:pt idx="18">
                  <c:v>1.8000000000000001E-4</c:v>
                </c:pt>
                <c:pt idx="19">
                  <c:v>2.2000000000000001E-4</c:v>
                </c:pt>
                <c:pt idx="20">
                  <c:v>2.2000000000000001E-4</c:v>
                </c:pt>
                <c:pt idx="21">
                  <c:v>2.3000000000000001E-4</c:v>
                </c:pt>
                <c:pt idx="22">
                  <c:v>2.3000000000000001E-4</c:v>
                </c:pt>
                <c:pt idx="23">
                  <c:v>2.3000000000000001E-4</c:v>
                </c:pt>
                <c:pt idx="24">
                  <c:v>2.2000000000000001E-4</c:v>
                </c:pt>
                <c:pt idx="25">
                  <c:v>2.1000000000000001E-4</c:v>
                </c:pt>
                <c:pt idx="26">
                  <c:v>2.0000000000000001E-4</c:v>
                </c:pt>
                <c:pt idx="27">
                  <c:v>1.9000000000000001E-4</c:v>
                </c:pt>
                <c:pt idx="28">
                  <c:v>1.9000000000000001E-4</c:v>
                </c:pt>
                <c:pt idx="29">
                  <c:v>1.9000000000000001E-4</c:v>
                </c:pt>
                <c:pt idx="30">
                  <c:v>2.1000000000000001E-4</c:v>
                </c:pt>
                <c:pt idx="31">
                  <c:v>2.3000000000000001E-4</c:v>
                </c:pt>
                <c:pt idx="32">
                  <c:v>2.5999999999999998E-4</c:v>
                </c:pt>
                <c:pt idx="33">
                  <c:v>2.7999999999999998E-4</c:v>
                </c:pt>
                <c:pt idx="34">
                  <c:v>2.9999999999999997E-4</c:v>
                </c:pt>
                <c:pt idx="35">
                  <c:v>3.2000000000000003E-4</c:v>
                </c:pt>
                <c:pt idx="36">
                  <c:v>3.3E-4</c:v>
                </c:pt>
                <c:pt idx="37">
                  <c:v>3.5E-4</c:v>
                </c:pt>
                <c:pt idx="38">
                  <c:v>4.0999999999999999E-4</c:v>
                </c:pt>
                <c:pt idx="39">
                  <c:v>5.5000000000000003E-4</c:v>
                </c:pt>
                <c:pt idx="40">
                  <c:v>8.8000000000000003E-4</c:v>
                </c:pt>
                <c:pt idx="41">
                  <c:v>1.5399999999999999E-3</c:v>
                </c:pt>
                <c:pt idx="42">
                  <c:v>2.7699999999999999E-3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8CD-4840-A504-43023DB26B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9925536"/>
        <c:axId val="649931296"/>
      </c:scatterChart>
      <c:valAx>
        <c:axId val="649925536"/>
        <c:scaling>
          <c:orientation val="minMax"/>
          <c:max val="4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Brightness, 10</a:t>
                </a:r>
                <a:r>
                  <a:rPr lang="en-US" baseline="30000"/>
                  <a:t>18</a:t>
                </a:r>
                <a:r>
                  <a:rPr lang="en-US"/>
                  <a:t> W/(m</a:t>
                </a:r>
                <a:r>
                  <a:rPr lang="en-US" baseline="30000"/>
                  <a:t>2</a:t>
                </a:r>
                <a:r>
                  <a:rPr lang="en-US"/>
                  <a:t> sr 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0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9931296"/>
        <c:crosses val="autoZero"/>
        <c:crossBetween val="midCat"/>
        <c:majorUnit val="1"/>
      </c:valAx>
      <c:valAx>
        <c:axId val="649931296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std dev, 10</a:t>
                </a:r>
                <a:r>
                  <a:rPr lang="en-US" baseline="30000"/>
                  <a:t>18</a:t>
                </a:r>
                <a:r>
                  <a:rPr lang="en-US"/>
                  <a:t> W/(m</a:t>
                </a:r>
                <a:r>
                  <a:rPr lang="en-US" baseline="30000"/>
                  <a:t>2</a:t>
                </a:r>
                <a:r>
                  <a:rPr lang="en-US"/>
                  <a:t> sr Hz)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9925536"/>
        <c:crosses val="autoZero"/>
        <c:crossBetween val="midCat"/>
        <c:majorUnit val="1.0000000000000002E-3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71435</xdr:colOff>
      <xdr:row>11</xdr:row>
      <xdr:rowOff>100012</xdr:rowOff>
    </xdr:from>
    <xdr:to>
      <xdr:col>2</xdr:col>
      <xdr:colOff>727299</xdr:colOff>
      <xdr:row>14</xdr:row>
      <xdr:rowOff>72692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771947-E626-6E3E-5FA9-18CB61E42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9135" y="2095500"/>
          <a:ext cx="1304925" cy="515605"/>
        </a:xfrm>
        <a:prstGeom prst="rect">
          <a:avLst/>
        </a:prstGeom>
      </xdr:spPr>
    </xdr:pic>
    <xdr:clientData/>
  </xdr:twoCellAnchor>
  <xdr:twoCellAnchor>
    <xdr:from>
      <xdr:col>5</xdr:col>
      <xdr:colOff>388140</xdr:colOff>
      <xdr:row>0</xdr:row>
      <xdr:rowOff>61910</xdr:rowOff>
    </xdr:from>
    <xdr:to>
      <xdr:col>13</xdr:col>
      <xdr:colOff>128585</xdr:colOff>
      <xdr:row>17</xdr:row>
      <xdr:rowOff>138111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7B7CDF-EC86-A822-2880-468E50CB2F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33338</xdr:colOff>
      <xdr:row>15</xdr:row>
      <xdr:rowOff>33337</xdr:rowOff>
    </xdr:from>
    <xdr:to>
      <xdr:col>2</xdr:col>
      <xdr:colOff>79057</xdr:colOff>
      <xdr:row>17</xdr:row>
      <xdr:rowOff>28575</xdr:rowOff>
    </xdr:to>
    <xdr:sp macro="" textlink="">
      <xdr:nvSpPr>
        <xdr:cNvPr id="4" name="Right Bracket 3">
          <a:extLst>
            <a:ext uri="{FF2B5EF4-FFF2-40B4-BE49-F238E27FC236}">
              <a16:creationId xmlns:a16="http://schemas.microsoft.com/office/drawing/2014/main" id="{F357E013-4349-B589-37A0-D0625BF42814}"/>
            </a:ext>
          </a:extLst>
        </xdr:cNvPr>
        <xdr:cNvSpPr/>
      </xdr:nvSpPr>
      <xdr:spPr>
        <a:xfrm>
          <a:off x="1976438" y="2390775"/>
          <a:ext cx="45719" cy="357188"/>
        </a:xfrm>
        <a:prstGeom prst="righ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128588</xdr:colOff>
      <xdr:row>15</xdr:row>
      <xdr:rowOff>85725</xdr:rowOff>
    </xdr:from>
    <xdr:to>
      <xdr:col>3</xdr:col>
      <xdr:colOff>371475</xdr:colOff>
      <xdr:row>16</xdr:row>
      <xdr:rowOff>171450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F37C09D3-F791-AAEB-CA62-5E1B99C4E197}"/>
            </a:ext>
          </a:extLst>
        </xdr:cNvPr>
        <xdr:cNvSpPr txBox="1"/>
      </xdr:nvSpPr>
      <xdr:spPr>
        <a:xfrm>
          <a:off x="1433513" y="2805113"/>
          <a:ext cx="1266825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Initial Parameters</a:t>
          </a:r>
        </a:p>
      </xdr:txBody>
    </xdr:sp>
    <xdr:clientData/>
  </xdr:twoCellAnchor>
  <xdr:twoCellAnchor>
    <xdr:from>
      <xdr:col>3</xdr:col>
      <xdr:colOff>154781</xdr:colOff>
      <xdr:row>19</xdr:row>
      <xdr:rowOff>50006</xdr:rowOff>
    </xdr:from>
    <xdr:to>
      <xdr:col>8</xdr:col>
      <xdr:colOff>452438</xdr:colOff>
      <xdr:row>22</xdr:row>
      <xdr:rowOff>57151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5BE88021-34DC-06F2-A414-79AC3A1931BE}"/>
            </a:ext>
          </a:extLst>
        </xdr:cNvPr>
        <xdr:cNvSpPr txBox="1"/>
      </xdr:nvSpPr>
      <xdr:spPr>
        <a:xfrm>
          <a:off x="2483644" y="4264819"/>
          <a:ext cx="3550444" cy="5500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In this example</a:t>
          </a:r>
          <a:r>
            <a:rPr lang="en-US" sz="1100" baseline="0"/>
            <a:t> the regression model lambda is defined inline</a:t>
          </a:r>
          <a:endParaRPr lang="en-US" sz="1100"/>
        </a:p>
      </xdr:txBody>
    </xdr:sp>
    <xdr:clientData/>
  </xdr:twoCellAnchor>
  <xdr:twoCellAnchor>
    <xdr:from>
      <xdr:col>3</xdr:col>
      <xdr:colOff>88105</xdr:colOff>
      <xdr:row>2</xdr:row>
      <xdr:rowOff>97630</xdr:rowOff>
    </xdr:from>
    <xdr:to>
      <xdr:col>5</xdr:col>
      <xdr:colOff>66674</xdr:colOff>
      <xdr:row>7</xdr:row>
      <xdr:rowOff>42863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CD75BCEC-64C1-897F-547D-0A4E970D89D3}"/>
            </a:ext>
          </a:extLst>
        </xdr:cNvPr>
        <xdr:cNvSpPr txBox="1"/>
      </xdr:nvSpPr>
      <xdr:spPr>
        <a:xfrm>
          <a:off x="2416968" y="511968"/>
          <a:ext cx="1259681" cy="85010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Named lambda</a:t>
          </a:r>
          <a:r>
            <a:rPr lang="en-US" sz="1100" baseline="0"/>
            <a:t> function defines the (nonlinear) regression model</a:t>
          </a:r>
          <a:endParaRPr lang="en-US" sz="1100"/>
        </a:p>
      </xdr:txBody>
    </xdr:sp>
    <xdr:clientData/>
  </xdr:twoCellAnchor>
  <xdr:twoCellAnchor>
    <xdr:from>
      <xdr:col>7</xdr:col>
      <xdr:colOff>290512</xdr:colOff>
      <xdr:row>25</xdr:row>
      <xdr:rowOff>114300</xdr:rowOff>
    </xdr:from>
    <xdr:to>
      <xdr:col>13</xdr:col>
      <xdr:colOff>69056</xdr:colOff>
      <xdr:row>29</xdr:row>
      <xdr:rowOff>114300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70EB5FA-4981-454B-9A21-12D9D01D81C5}"/>
            </a:ext>
          </a:extLst>
        </xdr:cNvPr>
        <xdr:cNvSpPr txBox="1"/>
      </xdr:nvSpPr>
      <xdr:spPr>
        <a:xfrm>
          <a:off x="5243512" y="4786313"/>
          <a:ext cx="3550444" cy="723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In this example (which yields</a:t>
          </a:r>
          <a:r>
            <a:rPr lang="en-US" sz="1100" baseline="0"/>
            <a:t> the same result) the named lambda is used and the starting values are given as an array constant in the formula.</a:t>
          </a:r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442912</xdr:colOff>
      <xdr:row>16</xdr:row>
      <xdr:rowOff>123825</xdr:rowOff>
    </xdr:from>
    <xdr:to>
      <xdr:col>10</xdr:col>
      <xdr:colOff>119062</xdr:colOff>
      <xdr:row>20</xdr:row>
      <xdr:rowOff>109112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ABDBA3-6FAB-4DB8-8232-3440ED55A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95837" y="3019425"/>
          <a:ext cx="3814762" cy="709187"/>
        </a:xfrm>
        <a:prstGeom prst="rect">
          <a:avLst/>
        </a:prstGeom>
        <a:solidFill>
          <a:schemeClr val="bg1"/>
        </a:solidFill>
      </xdr:spPr>
    </xdr:pic>
    <xdr:clientData/>
  </xdr:twoCellAnchor>
  <xdr:twoCellAnchor>
    <xdr:from>
      <xdr:col>4</xdr:col>
      <xdr:colOff>345280</xdr:colOff>
      <xdr:row>0</xdr:row>
      <xdr:rowOff>152399</xdr:rowOff>
    </xdr:from>
    <xdr:to>
      <xdr:col>11</xdr:col>
      <xdr:colOff>228600</xdr:colOff>
      <xdr:row>15</xdr:row>
      <xdr:rowOff>180974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C6746FD-F36B-DD4D-91A6-ABC27561E8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392906</xdr:colOff>
      <xdr:row>0</xdr:row>
      <xdr:rowOff>135731</xdr:rowOff>
    </xdr:from>
    <xdr:to>
      <xdr:col>18</xdr:col>
      <xdr:colOff>504825</xdr:colOff>
      <xdr:row>16</xdr:row>
      <xdr:rowOff>28575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DCAF42F7-29B4-E231-7ED6-121BB10694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609600</xdr:colOff>
      <xdr:row>22</xdr:row>
      <xdr:rowOff>19050</xdr:rowOff>
    </xdr:from>
    <xdr:to>
      <xdr:col>10</xdr:col>
      <xdr:colOff>7619</xdr:colOff>
      <xdr:row>24</xdr:row>
      <xdr:rowOff>4763</xdr:rowOff>
    </xdr:to>
    <xdr:sp macro="" textlink="">
      <xdr:nvSpPr>
        <xdr:cNvPr id="5" name="Right Bracket 4">
          <a:extLst>
            <a:ext uri="{FF2B5EF4-FFF2-40B4-BE49-F238E27FC236}">
              <a16:creationId xmlns:a16="http://schemas.microsoft.com/office/drawing/2014/main" id="{54D0B003-DC2C-C4AA-4356-F4C98E4FC1F4}"/>
            </a:ext>
          </a:extLst>
        </xdr:cNvPr>
        <xdr:cNvSpPr/>
      </xdr:nvSpPr>
      <xdr:spPr>
        <a:xfrm>
          <a:off x="8362950" y="4000500"/>
          <a:ext cx="45719" cy="347663"/>
        </a:xfrm>
        <a:prstGeom prst="righ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66435B3-F1BA-43EB-A61A-1A2F5C29696F}">
  <we:reference id="wa200003696" version="1.3.0.0" store="en-US" storeType="OMEX"/>
  <we:alternateReferences>
    <we:reference id="wa200003696" version="1.3.0.0" store="wa200003696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7045DC-0E8D-4DBF-92C2-63F0C1C2905D}">
  <sheetPr codeName="Sheet1"/>
  <dimension ref="A1:I34"/>
  <sheetViews>
    <sheetView zoomScaleNormal="100" workbookViewId="0"/>
  </sheetViews>
  <sheetFormatPr defaultColWidth="8.796875" defaultRowHeight="14.25" x14ac:dyDescent="0.45"/>
  <cols>
    <col min="1" max="1" width="10.06640625" bestFit="1" customWidth="1"/>
    <col min="2" max="2" width="9.1328125" bestFit="1" customWidth="1"/>
    <col min="3" max="3" width="14.33203125" bestFit="1" customWidth="1"/>
    <col min="4" max="4" width="9.1328125" bestFit="1" customWidth="1"/>
    <col min="6" max="6" width="10" bestFit="1" customWidth="1"/>
  </cols>
  <sheetData>
    <row r="1" spans="1:4" ht="14.65" thickBot="1" x14ac:dyDescent="0.5">
      <c r="A1" s="4" t="s">
        <v>0</v>
      </c>
      <c r="B1" s="4" t="s">
        <v>1</v>
      </c>
      <c r="C1" s="5" t="s">
        <v>4</v>
      </c>
    </row>
    <row r="2" spans="1:4" ht="18" x14ac:dyDescent="0.55000000000000004">
      <c r="A2" s="1">
        <v>2</v>
      </c>
      <c r="B2" s="1">
        <v>265</v>
      </c>
      <c r="C2" s="3" cm="1">
        <f t="array" ref="C2:C11">MM_fn(S,B19:C19)</f>
        <v>343.64036507911237</v>
      </c>
      <c r="D2" s="31" t="str">
        <f ca="1">_xlfn.FORMULATEXT(C2)</f>
        <v>=MM_fn(S,B19:C19)</v>
      </c>
    </row>
    <row r="3" spans="1:4" x14ac:dyDescent="0.45">
      <c r="A3" s="1">
        <v>4</v>
      </c>
      <c r="B3" s="1">
        <v>521</v>
      </c>
      <c r="C3" s="3">
        <v>543.65844181851355</v>
      </c>
      <c r="D3" s="3"/>
    </row>
    <row r="4" spans="1:4" x14ac:dyDescent="0.45">
      <c r="A4" s="1">
        <v>6</v>
      </c>
      <c r="B4" s="1">
        <v>662</v>
      </c>
      <c r="C4" s="3">
        <v>674.52993164924737</v>
      </c>
      <c r="D4" s="3"/>
    </row>
    <row r="5" spans="1:4" x14ac:dyDescent="0.45">
      <c r="A5" s="1">
        <v>8</v>
      </c>
      <c r="B5" s="1">
        <v>885</v>
      </c>
      <c r="C5" s="3">
        <v>766.82661441024845</v>
      </c>
      <c r="D5" s="3"/>
    </row>
    <row r="6" spans="1:4" x14ac:dyDescent="0.45">
      <c r="A6" s="1">
        <v>10</v>
      </c>
      <c r="B6" s="1">
        <v>884</v>
      </c>
      <c r="C6" s="3">
        <v>835.41290179684142</v>
      </c>
      <c r="D6" s="3"/>
    </row>
    <row r="7" spans="1:4" x14ac:dyDescent="0.45">
      <c r="A7" s="1">
        <v>12</v>
      </c>
      <c r="B7" s="1">
        <v>852</v>
      </c>
      <c r="C7" s="3">
        <v>888.38537612311609</v>
      </c>
      <c r="D7" s="3"/>
    </row>
    <row r="8" spans="1:4" x14ac:dyDescent="0.45">
      <c r="A8" s="1">
        <v>14</v>
      </c>
      <c r="B8" s="1">
        <v>932</v>
      </c>
      <c r="C8" s="3">
        <v>930.53093945030002</v>
      </c>
      <c r="D8" s="3"/>
    </row>
    <row r="9" spans="1:4" x14ac:dyDescent="0.45">
      <c r="A9" s="1">
        <v>16</v>
      </c>
      <c r="B9" s="1">
        <v>987</v>
      </c>
      <c r="C9" s="3">
        <v>964.86115643443088</v>
      </c>
      <c r="D9" s="3"/>
    </row>
    <row r="10" spans="1:4" x14ac:dyDescent="0.45">
      <c r="A10" s="1">
        <v>18</v>
      </c>
      <c r="B10" s="1">
        <v>984</v>
      </c>
      <c r="C10" s="3">
        <v>993.36545202494483</v>
      </c>
      <c r="D10" s="3"/>
    </row>
    <row r="11" spans="1:4" x14ac:dyDescent="0.45">
      <c r="A11" s="1">
        <v>20</v>
      </c>
      <c r="B11" s="1">
        <v>954</v>
      </c>
      <c r="C11" s="3">
        <v>1017.4108427681491</v>
      </c>
      <c r="D11" s="3"/>
    </row>
    <row r="16" spans="1:4" x14ac:dyDescent="0.45">
      <c r="A16" s="2" t="s">
        <v>2</v>
      </c>
      <c r="B16" s="1">
        <v>1</v>
      </c>
    </row>
    <row r="17" spans="1:9" x14ac:dyDescent="0.45">
      <c r="A17" s="2" t="s">
        <v>3</v>
      </c>
      <c r="B17" s="1">
        <v>1</v>
      </c>
    </row>
    <row r="19" spans="1:9" ht="18" x14ac:dyDescent="0.55000000000000004">
      <c r="A19" s="2" t="str" cm="1">
        <f t="array" ref="A19:C28">L.NLS(V,S,_xlfn.LAMBDA(_xlpm.S,_xlpm.p,INDEX(_xlpm.p,1)*_xlpm.S/(INDEX(_xlpm.p,2)+_xlpm.S)),B16:B17)</f>
        <v>coeffs</v>
      </c>
      <c r="B19" s="1">
        <v>1300.7938223554909</v>
      </c>
      <c r="C19" s="1">
        <v>5.5706695402679136</v>
      </c>
      <c r="D19" s="10" t="str">
        <f ca="1">_xlfn.FORMULATEXT(A19)</f>
        <v>=L.NLS(V,S,LAMBDA(S,p,INDEX(p,1)*S/(INDEX(p,2)+S)),B16:B17)</v>
      </c>
      <c r="F19" s="2"/>
      <c r="G19" s="1"/>
      <c r="H19" s="1"/>
    </row>
    <row r="20" spans="1:9" x14ac:dyDescent="0.45">
      <c r="A20" s="2" t="str">
        <v>std err</v>
      </c>
      <c r="B20" s="1">
        <v>93.40646264187437</v>
      </c>
      <c r="C20" s="1">
        <v>1.1825648868085243</v>
      </c>
      <c r="F20" s="2"/>
      <c r="G20" s="1"/>
      <c r="H20" s="1"/>
    </row>
    <row r="21" spans="1:9" x14ac:dyDescent="0.45">
      <c r="A21" s="2" t="str">
        <v>95% MOE</v>
      </c>
      <c r="B21" s="1">
        <v>215.39568910695584</v>
      </c>
      <c r="C21" s="1">
        <v>2.726999519127705</v>
      </c>
      <c r="F21" s="2"/>
      <c r="G21" s="1"/>
      <c r="H21" s="1"/>
    </row>
    <row r="22" spans="1:9" x14ac:dyDescent="0.45">
      <c r="A22" s="2" t="str">
        <v>sres,R^2</v>
      </c>
      <c r="B22" s="1">
        <v>60.31707383407273</v>
      </c>
      <c r="C22" s="1">
        <v>0.93640899013973022</v>
      </c>
      <c r="F22" s="2"/>
      <c r="G22" s="1"/>
      <c r="H22" s="1"/>
    </row>
    <row r="23" spans="1:9" x14ac:dyDescent="0.45">
      <c r="A23" s="2" t="str">
        <v>n,DOF</v>
      </c>
      <c r="B23" s="1">
        <v>10</v>
      </c>
      <c r="C23" s="1">
        <v>8</v>
      </c>
      <c r="F23" s="2"/>
      <c r="G23" s="1"/>
      <c r="H23" s="1"/>
    </row>
    <row r="24" spans="1:9" x14ac:dyDescent="0.45">
      <c r="A24" s="2" t="str">
        <v>SSreg,SSres</v>
      </c>
      <c r="B24" s="1">
        <v>428588.35666018812</v>
      </c>
      <c r="C24" s="1">
        <v>29105.19516723985</v>
      </c>
      <c r="G24" s="1"/>
      <c r="H24" s="1"/>
    </row>
    <row r="25" spans="1:9" ht="18" x14ac:dyDescent="0.55000000000000004">
      <c r="A25" s="2" t="str">
        <v>F,p-val</v>
      </c>
      <c r="B25" s="1">
        <v>117.80394646316545</v>
      </c>
      <c r="C25" s="1">
        <v>4.5898455172775553E-6</v>
      </c>
      <c r="E25" s="2" t="str" cm="1">
        <f t="array" ref="E25:G34">L.NLS(V,S,MM_fn,{1,1})</f>
        <v>coeffs</v>
      </c>
      <c r="F25">
        <v>1300.7938223554909</v>
      </c>
      <c r="G25">
        <v>5.5706695402679136</v>
      </c>
      <c r="H25" s="32" t="str">
        <f ca="1">_xlfn.FORMULATEXT(E25)</f>
        <v>=L.NLS(V,S,MM_fn,{1,1})</v>
      </c>
      <c r="I25" s="1"/>
    </row>
    <row r="26" spans="1:9" x14ac:dyDescent="0.45">
      <c r="A26" s="2" t="str">
        <v>iter</v>
      </c>
      <c r="B26" s="1">
        <v>22</v>
      </c>
      <c r="C26" s="1" t="str">
        <v/>
      </c>
      <c r="E26" s="2" t="str">
        <v>std err</v>
      </c>
      <c r="F26">
        <v>93.40646264187437</v>
      </c>
      <c r="G26" s="2">
        <v>1.1825648868085243</v>
      </c>
      <c r="H26" s="1"/>
      <c r="I26" s="1"/>
    </row>
    <row r="27" spans="1:9" x14ac:dyDescent="0.45">
      <c r="A27" s="2" t="str">
        <v>Correlation</v>
      </c>
      <c r="B27" s="1">
        <v>1</v>
      </c>
      <c r="C27" s="1">
        <v>0.9463954402861392</v>
      </c>
      <c r="E27" s="2" t="str">
        <v>95% MOE</v>
      </c>
      <c r="F27">
        <v>215.39568910695584</v>
      </c>
      <c r="G27" s="2">
        <v>2.726999519127705</v>
      </c>
      <c r="H27" s="1"/>
      <c r="I27" s="1"/>
    </row>
    <row r="28" spans="1:9" x14ac:dyDescent="0.45">
      <c r="A28" s="2" t="str">
        <v/>
      </c>
      <c r="B28" s="1">
        <v>0.9463954402861392</v>
      </c>
      <c r="C28" s="1">
        <v>0.99999999999999989</v>
      </c>
      <c r="E28" s="2" t="str">
        <v>sres,R^2</v>
      </c>
      <c r="F28">
        <v>60.31707383407273</v>
      </c>
      <c r="G28" s="2">
        <v>0.93640899013973022</v>
      </c>
      <c r="H28" s="1"/>
      <c r="I28" s="1"/>
    </row>
    <row r="29" spans="1:9" x14ac:dyDescent="0.45">
      <c r="E29" s="2" t="str">
        <v>n,DOF</v>
      </c>
      <c r="F29">
        <v>10</v>
      </c>
      <c r="G29" s="2">
        <v>8</v>
      </c>
      <c r="H29" s="1"/>
      <c r="I29" s="1"/>
    </row>
    <row r="30" spans="1:9" x14ac:dyDescent="0.45">
      <c r="E30" s="2" t="str">
        <v>SSreg,SSres</v>
      </c>
      <c r="F30">
        <v>428588.35666018812</v>
      </c>
      <c r="G30" s="2">
        <v>29105.19516723985</v>
      </c>
      <c r="H30" s="1"/>
      <c r="I30" s="1"/>
    </row>
    <row r="31" spans="1:9" x14ac:dyDescent="0.45">
      <c r="E31" s="2" t="str">
        <v>F,p-val</v>
      </c>
      <c r="F31">
        <v>117.80394646316545</v>
      </c>
      <c r="G31" s="2">
        <v>4.5898455172775553E-6</v>
      </c>
      <c r="H31" s="1"/>
      <c r="I31" s="1"/>
    </row>
    <row r="32" spans="1:9" x14ac:dyDescent="0.45">
      <c r="E32" s="2" t="str">
        <v>iter</v>
      </c>
      <c r="F32">
        <v>22</v>
      </c>
      <c r="G32" s="2" t="str">
        <v/>
      </c>
      <c r="H32" s="1"/>
      <c r="I32" s="1"/>
    </row>
    <row r="33" spans="5:9" x14ac:dyDescent="0.45">
      <c r="E33" s="2" t="str">
        <v>Correlation</v>
      </c>
      <c r="F33">
        <v>1</v>
      </c>
      <c r="G33" s="2">
        <v>0.9463954402861392</v>
      </c>
      <c r="H33" s="1"/>
      <c r="I33" s="1"/>
    </row>
    <row r="34" spans="5:9" x14ac:dyDescent="0.45">
      <c r="E34" s="2" t="str">
        <v/>
      </c>
      <c r="F34">
        <v>0.9463954402861392</v>
      </c>
      <c r="G34" s="2">
        <v>0.99999999999999989</v>
      </c>
      <c r="H34" s="1"/>
      <c r="I34" s="1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329CC-8E2B-4ED7-A3D9-068C4AFFED23}">
  <dimension ref="A1:N45"/>
  <sheetViews>
    <sheetView tabSelected="1" workbookViewId="0">
      <selection activeCell="J42" sqref="J42"/>
    </sheetView>
  </sheetViews>
  <sheetFormatPr defaultColWidth="8.796875" defaultRowHeight="14.25" x14ac:dyDescent="0.45"/>
  <cols>
    <col min="1" max="1" width="11.6640625" customWidth="1"/>
    <col min="4" max="4" width="11.6640625" bestFit="1" customWidth="1"/>
    <col min="7" max="7" width="10.46484375" bestFit="1" customWidth="1"/>
    <col min="8" max="8" width="10.33203125" bestFit="1" customWidth="1"/>
    <col min="9" max="9" width="10" customWidth="1"/>
    <col min="11" max="11" width="11.1328125" customWidth="1"/>
  </cols>
  <sheetData>
    <row r="1" spans="1:4" x14ac:dyDescent="0.45">
      <c r="A1" s="5" t="s">
        <v>5</v>
      </c>
      <c r="B1" s="5" t="s">
        <v>6</v>
      </c>
      <c r="C1" s="5" t="s">
        <v>7</v>
      </c>
      <c r="D1" s="5" t="s">
        <v>4</v>
      </c>
    </row>
    <row r="2" spans="1:4" x14ac:dyDescent="0.45">
      <c r="A2" s="1">
        <v>2.27</v>
      </c>
      <c r="B2" s="35">
        <v>2.0110000000000001</v>
      </c>
      <c r="C2" s="1">
        <v>1.3999999999999999E-4</v>
      </c>
      <c r="D2" s="9" cm="1">
        <f t="array" ref="D2:D44">planck_fn(wn,H28:I28)</f>
        <v>2.010983163070823</v>
      </c>
    </row>
    <row r="3" spans="1:4" x14ac:dyDescent="0.45">
      <c r="A3" s="1">
        <v>2.72</v>
      </c>
      <c r="B3" s="1">
        <v>2.5003000000000002</v>
      </c>
      <c r="C3" s="1">
        <v>1.9000000000000001E-4</v>
      </c>
      <c r="D3" s="9">
        <v>2.5001807860500289</v>
      </c>
    </row>
    <row r="4" spans="1:4" x14ac:dyDescent="0.45">
      <c r="A4" s="1">
        <v>3.18</v>
      </c>
      <c r="B4" s="1">
        <v>2.9369000000000001</v>
      </c>
      <c r="C4" s="1">
        <v>2.5000000000000001E-4</v>
      </c>
      <c r="D4" s="9">
        <v>2.9367682365866417</v>
      </c>
    </row>
    <row r="5" spans="1:4" x14ac:dyDescent="0.45">
      <c r="A5" s="1">
        <v>3.63</v>
      </c>
      <c r="B5" s="1">
        <v>3.2858000000000001</v>
      </c>
      <c r="C5" s="1">
        <v>2.3000000000000001E-4</v>
      </c>
      <c r="D5" s="9">
        <v>3.2857958901364341</v>
      </c>
    </row>
    <row r="6" spans="1:4" x14ac:dyDescent="0.45">
      <c r="A6" s="1">
        <v>4.08</v>
      </c>
      <c r="B6" s="1">
        <v>3.5503</v>
      </c>
      <c r="C6" s="1">
        <v>2.2000000000000001E-4</v>
      </c>
      <c r="D6" s="9">
        <v>3.5501510742294449</v>
      </c>
    </row>
    <row r="7" spans="1:4" x14ac:dyDescent="0.45">
      <c r="A7" s="1">
        <v>4.54</v>
      </c>
      <c r="B7" s="1">
        <v>3.7315999999999998</v>
      </c>
      <c r="C7" s="1">
        <v>2.1000000000000001E-4</v>
      </c>
      <c r="D7" s="9">
        <v>3.7319265542066025</v>
      </c>
    </row>
    <row r="8" spans="1:4" x14ac:dyDescent="0.45">
      <c r="A8" s="1">
        <v>4.99</v>
      </c>
      <c r="B8" s="1">
        <v>3.8269000000000002</v>
      </c>
      <c r="C8" s="1">
        <v>1.8000000000000001E-4</v>
      </c>
      <c r="D8" s="9">
        <v>3.8271954665188956</v>
      </c>
    </row>
    <row r="9" spans="1:4" x14ac:dyDescent="0.45">
      <c r="A9" s="1">
        <v>5.45</v>
      </c>
      <c r="B9" s="1">
        <v>3.8477000000000001</v>
      </c>
      <c r="C9" s="1">
        <v>1.8000000000000001E-4</v>
      </c>
      <c r="D9" s="9">
        <v>3.8477972177645072</v>
      </c>
    </row>
    <row r="10" spans="1:4" x14ac:dyDescent="0.45">
      <c r="A10" s="1">
        <v>5.9</v>
      </c>
      <c r="B10" s="1">
        <v>3.8027000000000002</v>
      </c>
      <c r="C10" s="1">
        <v>1.6000000000000001E-4</v>
      </c>
      <c r="D10" s="9">
        <v>3.8023420461750725</v>
      </c>
    </row>
    <row r="11" spans="1:4" x14ac:dyDescent="0.45">
      <c r="A11" s="1">
        <v>6.35</v>
      </c>
      <c r="B11" s="1">
        <v>3.7025000000000001</v>
      </c>
      <c r="C11" s="1">
        <v>1.3999999999999999E-4</v>
      </c>
      <c r="D11" s="9">
        <v>3.7024495227284797</v>
      </c>
    </row>
    <row r="12" spans="1:4" x14ac:dyDescent="0.45">
      <c r="A12" s="1">
        <v>6.81</v>
      </c>
      <c r="B12" s="1">
        <v>3.5550999999999999</v>
      </c>
      <c r="C12" s="1">
        <v>1.2999999999999999E-4</v>
      </c>
      <c r="D12" s="9">
        <v>3.5551231086788362</v>
      </c>
    </row>
    <row r="13" spans="1:4" x14ac:dyDescent="0.45">
      <c r="A13" s="1">
        <v>7.26</v>
      </c>
      <c r="B13" s="1">
        <v>3.3773</v>
      </c>
      <c r="C13" s="1">
        <v>1.2E-4</v>
      </c>
      <c r="D13" s="9">
        <v>3.3772160288015427</v>
      </c>
    </row>
    <row r="14" spans="1:4" x14ac:dyDescent="0.45">
      <c r="A14" s="1">
        <v>7.71</v>
      </c>
      <c r="B14" s="1">
        <v>3.1751999999999998</v>
      </c>
      <c r="C14" s="1">
        <v>1.1E-4</v>
      </c>
      <c r="D14" s="9">
        <v>3.1754571459182297</v>
      </c>
    </row>
    <row r="15" spans="1:4" x14ac:dyDescent="0.45">
      <c r="A15" s="1">
        <v>8.17</v>
      </c>
      <c r="B15" s="1">
        <v>2.9535</v>
      </c>
      <c r="C15" s="1">
        <v>1E-4</v>
      </c>
      <c r="D15" s="9">
        <v>2.9533705915722481</v>
      </c>
    </row>
    <row r="16" spans="1:4" x14ac:dyDescent="0.45">
      <c r="A16" s="1">
        <v>8.6199999999999992</v>
      </c>
      <c r="B16" s="1">
        <v>2.7281</v>
      </c>
      <c r="C16" s="1">
        <v>1.1E-4</v>
      </c>
      <c r="D16" s="9">
        <v>2.7280497846546479</v>
      </c>
    </row>
    <row r="17" spans="1:14" x14ac:dyDescent="0.45">
      <c r="A17" s="1">
        <v>9.08</v>
      </c>
      <c r="B17" s="1">
        <v>2.4956999999999998</v>
      </c>
      <c r="C17" s="1">
        <v>1.2E-4</v>
      </c>
      <c r="D17" s="9">
        <v>2.4958781711269644</v>
      </c>
    </row>
    <row r="18" spans="1:14" x14ac:dyDescent="0.45">
      <c r="A18" s="1">
        <v>9.5299999999999994</v>
      </c>
      <c r="B18" s="1">
        <v>2.2721</v>
      </c>
      <c r="C18" s="1">
        <v>1.3999999999999999E-4</v>
      </c>
      <c r="D18" s="9">
        <v>2.2719716117119293</v>
      </c>
    </row>
    <row r="19" spans="1:14" x14ac:dyDescent="0.45">
      <c r="A19" s="1">
        <v>9.98</v>
      </c>
      <c r="B19" s="1">
        <v>2.0552000000000001</v>
      </c>
      <c r="C19" s="1">
        <v>1.6000000000000001E-4</v>
      </c>
      <c r="D19" s="9">
        <v>2.0551223195928725</v>
      </c>
    </row>
    <row r="20" spans="1:14" x14ac:dyDescent="0.45">
      <c r="A20" s="1">
        <v>10.44</v>
      </c>
      <c r="B20" s="1">
        <v>1.8438000000000001</v>
      </c>
      <c r="C20" s="1">
        <v>1.8000000000000001E-4</v>
      </c>
      <c r="D20" s="9">
        <v>1.8437334085519221</v>
      </c>
    </row>
    <row r="21" spans="1:14" x14ac:dyDescent="0.45">
      <c r="A21" s="1">
        <v>10.89</v>
      </c>
      <c r="B21" s="1">
        <v>1.6488</v>
      </c>
      <c r="C21" s="1">
        <v>2.2000000000000001E-4</v>
      </c>
      <c r="D21" s="9">
        <v>1.649050241128063</v>
      </c>
    </row>
    <row r="22" spans="1:14" x14ac:dyDescent="0.45">
      <c r="A22" s="1">
        <v>11.34</v>
      </c>
      <c r="B22" s="1">
        <v>1.4672000000000001</v>
      </c>
      <c r="C22" s="1">
        <v>2.2000000000000001E-4</v>
      </c>
      <c r="D22" s="9">
        <v>1.4676492714558078</v>
      </c>
      <c r="F22" s="34" t="s">
        <v>8</v>
      </c>
      <c r="G22" s="34"/>
    </row>
    <row r="23" spans="1:14" x14ac:dyDescent="0.45">
      <c r="A23" s="1">
        <v>11.8</v>
      </c>
      <c r="B23" s="1">
        <v>1.2972999999999999</v>
      </c>
      <c r="C23" s="1">
        <v>2.3000000000000001E-4</v>
      </c>
      <c r="D23" s="9">
        <v>1.2966697451281519</v>
      </c>
      <c r="F23" s="2" t="s">
        <v>9</v>
      </c>
      <c r="G23" s="7">
        <v>6.6260701000000003E-34</v>
      </c>
      <c r="I23" s="2" t="s">
        <v>12</v>
      </c>
      <c r="J23" s="1">
        <v>1</v>
      </c>
      <c r="K23" s="36" t="s">
        <v>25</v>
      </c>
    </row>
    <row r="24" spans="1:14" x14ac:dyDescent="0.45">
      <c r="A24" s="1">
        <v>12.25</v>
      </c>
      <c r="B24" s="1">
        <v>1.1437999999999999</v>
      </c>
      <c r="C24" s="1">
        <v>2.3000000000000001E-4</v>
      </c>
      <c r="D24" s="9">
        <v>1.1437656851240399</v>
      </c>
      <c r="F24" s="2" t="s">
        <v>10</v>
      </c>
      <c r="G24">
        <v>299792458</v>
      </c>
      <c r="I24" s="2" t="s">
        <v>13</v>
      </c>
      <c r="J24" s="1">
        <v>1</v>
      </c>
      <c r="K24" s="36"/>
    </row>
    <row r="25" spans="1:14" x14ac:dyDescent="0.45">
      <c r="A25" s="1">
        <v>12.71</v>
      </c>
      <c r="B25" s="1">
        <v>1.0019</v>
      </c>
      <c r="C25" s="1">
        <v>2.3000000000000001E-4</v>
      </c>
      <c r="D25" s="9">
        <v>1.0019732453677797</v>
      </c>
      <c r="F25" s="2" t="s">
        <v>11</v>
      </c>
      <c r="G25" s="8">
        <v>1.3806490000000001E-23</v>
      </c>
      <c r="I25" s="2"/>
      <c r="J25" s="6"/>
    </row>
    <row r="26" spans="1:14" ht="18" x14ac:dyDescent="0.55000000000000004">
      <c r="A26" s="1">
        <v>13.16</v>
      </c>
      <c r="B26" s="1">
        <v>0.87709999999999999</v>
      </c>
      <c r="C26" s="1">
        <v>2.2000000000000001E-4</v>
      </c>
      <c r="D26" s="9">
        <v>0.87700510086932004</v>
      </c>
      <c r="J26" s="10"/>
    </row>
    <row r="27" spans="1:14" ht="18.399999999999999" thickBot="1" x14ac:dyDescent="0.6">
      <c r="A27" s="1">
        <v>13.61</v>
      </c>
      <c r="B27" s="1">
        <v>0.76480000000000004</v>
      </c>
      <c r="C27" s="1">
        <v>2.1000000000000001E-4</v>
      </c>
      <c r="D27" s="9">
        <v>0.76497568928535231</v>
      </c>
      <c r="G27" s="10" t="str">
        <f ca="1">_xlfn.FORMULATEXT(G28)</f>
        <v>=L.NLS(B_exp,wn,planck_fn,J23:J24,SD)</v>
      </c>
    </row>
    <row r="28" spans="1:14" ht="18" x14ac:dyDescent="0.55000000000000004">
      <c r="A28" s="1">
        <v>14.07</v>
      </c>
      <c r="B28" s="1">
        <v>0.66310000000000002</v>
      </c>
      <c r="C28" s="1">
        <v>2.0000000000000001E-4</v>
      </c>
      <c r="D28" s="9">
        <v>0.66301182005671411</v>
      </c>
      <c r="G28" s="11" t="str" cm="1">
        <f t="array" ref="G28:I37">L.NLS(B_exp,wn,planck_fn,J23:J24,SD)</f>
        <v>coeffs</v>
      </c>
      <c r="H28" s="12">
        <v>0.39728954543227346</v>
      </c>
      <c r="I28" s="13">
        <v>0.52740626219595999</v>
      </c>
      <c r="K28" s="29" t="str" cm="1">
        <f t="array" ref="K28:M37">L.NLS(B_exp,wn,planck_fn,J23:J24)</f>
        <v>coeffs</v>
      </c>
      <c r="L28" s="12">
        <v>0.39729770879914617</v>
      </c>
      <c r="M28" s="13">
        <v>0.52740962309871064</v>
      </c>
      <c r="N28" s="10" t="str">
        <f ca="1">_xlfn.FORMULATEXT(K28)</f>
        <v>=L.NLS(B_exp,wn,planck_fn,J23:J24)</v>
      </c>
    </row>
    <row r="29" spans="1:14" x14ac:dyDescent="0.45">
      <c r="A29" s="1">
        <v>14.52</v>
      </c>
      <c r="B29" s="1">
        <v>0.57489999999999997</v>
      </c>
      <c r="C29" s="1">
        <v>1.9000000000000001E-4</v>
      </c>
      <c r="D29" s="9">
        <v>0.5746607351919838</v>
      </c>
      <c r="G29" s="14" t="str">
        <v>std err</v>
      </c>
      <c r="H29" s="33">
        <v>1.8091262364164713E-5</v>
      </c>
      <c r="I29" s="19">
        <v>6.1497168116011832E-6</v>
      </c>
      <c r="K29" s="30" t="str">
        <v>std err</v>
      </c>
      <c r="L29" s="33">
        <v>6.3858354047827322E-5</v>
      </c>
      <c r="M29" s="19">
        <v>2.2687188905178455E-5</v>
      </c>
    </row>
    <row r="30" spans="1:14" x14ac:dyDescent="0.45">
      <c r="A30" s="1">
        <v>14.97</v>
      </c>
      <c r="B30" s="1">
        <v>0.4965</v>
      </c>
      <c r="C30" s="1">
        <v>1.9000000000000001E-4</v>
      </c>
      <c r="D30" s="9">
        <v>0.49666252371002367</v>
      </c>
      <c r="G30" s="14" t="str">
        <v>95% MOE</v>
      </c>
      <c r="H30" s="1">
        <v>3.6536045551434759E-5</v>
      </c>
      <c r="I30" s="15">
        <v>1.2419605057640703E-5</v>
      </c>
      <c r="K30" s="30" t="str">
        <v>95% MOE</v>
      </c>
      <c r="L30" s="1">
        <v>1.2896456230453821E-4</v>
      </c>
      <c r="M30" s="15">
        <v>4.5817707498150931E-5</v>
      </c>
    </row>
    <row r="31" spans="1:14" x14ac:dyDescent="0.45">
      <c r="A31" s="1">
        <v>15.43</v>
      </c>
      <c r="B31" s="1">
        <v>0.42649999999999999</v>
      </c>
      <c r="C31" s="1">
        <v>1.9000000000000001E-4</v>
      </c>
      <c r="D31" s="9">
        <v>0.42667389995382921</v>
      </c>
      <c r="G31" s="14" t="str">
        <v>sres,R^2</v>
      </c>
      <c r="H31" s="1">
        <v>1.0787708032467491</v>
      </c>
      <c r="I31" s="15">
        <v>0.9999999732790027</v>
      </c>
      <c r="K31" s="30" t="str">
        <v>sres,R^2</v>
      </c>
      <c r="L31" s="1">
        <v>7.2833559315068101E-4</v>
      </c>
      <c r="M31" s="15">
        <v>0.99999972999567821</v>
      </c>
    </row>
    <row r="32" spans="1:14" x14ac:dyDescent="0.45">
      <c r="A32" s="1">
        <v>15.88</v>
      </c>
      <c r="B32" s="1">
        <v>0.3669</v>
      </c>
      <c r="C32" s="1">
        <v>2.1000000000000001E-4</v>
      </c>
      <c r="D32" s="9">
        <v>0.36681799914599794</v>
      </c>
      <c r="G32" s="14" t="str">
        <v>n,DOF</v>
      </c>
      <c r="H32" s="1">
        <v>43</v>
      </c>
      <c r="I32" s="15">
        <v>41</v>
      </c>
      <c r="K32" s="30" t="str">
        <v>n,DOF</v>
      </c>
      <c r="L32" s="1">
        <v>43</v>
      </c>
      <c r="M32" s="15">
        <v>41</v>
      </c>
    </row>
    <row r="33" spans="1:14" x14ac:dyDescent="0.45">
      <c r="A33" s="1">
        <v>16.34</v>
      </c>
      <c r="B33" s="1">
        <v>0.31359999999999999</v>
      </c>
      <c r="C33" s="1">
        <v>2.3000000000000001E-4</v>
      </c>
      <c r="D33" s="9">
        <v>0.31352407870346632</v>
      </c>
      <c r="G33" s="14" t="str">
        <v>SSreg,SSres</v>
      </c>
      <c r="H33" s="1">
        <v>1785622082.2286837</v>
      </c>
      <c r="I33" s="15">
        <v>47.71360428344309</v>
      </c>
      <c r="K33" s="30" t="str">
        <v>SSreg,SSres</v>
      </c>
      <c r="L33" s="1">
        <v>80.551956227385091</v>
      </c>
      <c r="M33" s="15">
        <v>2.1749382186256327E-5</v>
      </c>
    </row>
    <row r="34" spans="1:14" x14ac:dyDescent="0.45">
      <c r="A34" s="1">
        <v>16.79</v>
      </c>
      <c r="B34" s="1">
        <v>0.26840000000000003</v>
      </c>
      <c r="C34" s="1">
        <v>2.5999999999999998E-4</v>
      </c>
      <c r="D34" s="9">
        <v>0.2682735783744537</v>
      </c>
      <c r="G34" s="14" t="str">
        <v>F,p-val</v>
      </c>
      <c r="H34" s="1">
        <v>1534373822.1172388</v>
      </c>
      <c r="I34" s="15">
        <v>6.9723614074256819E-157</v>
      </c>
      <c r="K34" s="30" t="str">
        <v>F,p-val</v>
      </c>
      <c r="L34" s="1">
        <v>151849380.22790167</v>
      </c>
      <c r="M34" s="15">
        <v>2.7289777048852113E-136</v>
      </c>
    </row>
    <row r="35" spans="1:14" x14ac:dyDescent="0.45">
      <c r="A35" s="1">
        <v>17.239999999999998</v>
      </c>
      <c r="B35" s="1">
        <v>0.22869999999999999</v>
      </c>
      <c r="C35" s="1">
        <v>2.7999999999999998E-4</v>
      </c>
      <c r="D35" s="9">
        <v>0.22906153940258503</v>
      </c>
      <c r="G35" s="14" t="str">
        <v>iter</v>
      </c>
      <c r="H35" s="1">
        <v>12</v>
      </c>
      <c r="I35" s="15" t="str">
        <v/>
      </c>
      <c r="K35" s="30" t="str">
        <v>iter</v>
      </c>
      <c r="L35" s="1">
        <v>10</v>
      </c>
      <c r="M35" s="15" t="str">
        <v/>
      </c>
    </row>
    <row r="36" spans="1:14" x14ac:dyDescent="0.45">
      <c r="A36" s="1">
        <v>17.7</v>
      </c>
      <c r="B36" s="1">
        <v>0.19450000000000001</v>
      </c>
      <c r="C36" s="1">
        <v>2.9999999999999997E-4</v>
      </c>
      <c r="D36" s="9">
        <v>0.19448532336161434</v>
      </c>
      <c r="G36" s="30" t="str">
        <v>Correlation</v>
      </c>
      <c r="H36" s="1">
        <v>1.0000000000000002</v>
      </c>
      <c r="I36" s="15">
        <v>0.96659308144131628</v>
      </c>
      <c r="K36" s="30" t="str">
        <v>Correlation</v>
      </c>
      <c r="L36" s="1">
        <v>1</v>
      </c>
      <c r="M36" s="15">
        <v>0.94590791953958164</v>
      </c>
    </row>
    <row r="37" spans="1:14" ht="14.65" thickBot="1" x14ac:dyDescent="0.5">
      <c r="A37" s="1">
        <v>18.149999999999999</v>
      </c>
      <c r="B37" s="1">
        <v>0.16569999999999999</v>
      </c>
      <c r="C37" s="1">
        <v>3.2000000000000003E-4</v>
      </c>
      <c r="D37" s="9">
        <v>0.16539275795137756</v>
      </c>
      <c r="G37" s="16" t="str">
        <v/>
      </c>
      <c r="H37" s="17">
        <v>0.96659308144131628</v>
      </c>
      <c r="I37" s="18">
        <v>1</v>
      </c>
      <c r="K37" s="16" t="str">
        <v/>
      </c>
      <c r="L37" s="17">
        <v>0.94590791953958164</v>
      </c>
      <c r="M37" s="18">
        <v>1</v>
      </c>
    </row>
    <row r="38" spans="1:14" x14ac:dyDescent="0.45">
      <c r="A38" s="1">
        <v>18.61</v>
      </c>
      <c r="B38" s="1">
        <v>0.1396</v>
      </c>
      <c r="C38" s="1">
        <v>3.3E-4</v>
      </c>
      <c r="D38" s="9">
        <v>0.13988024263496074</v>
      </c>
      <c r="G38" s="20" t="s">
        <v>15</v>
      </c>
      <c r="K38" s="20" t="s">
        <v>14</v>
      </c>
    </row>
    <row r="39" spans="1:14" ht="14.65" thickBot="1" x14ac:dyDescent="0.5">
      <c r="A39" s="1">
        <v>19.059999999999999</v>
      </c>
      <c r="B39" s="1">
        <v>0.11849999999999999</v>
      </c>
      <c r="C39" s="1">
        <v>3.5E-4</v>
      </c>
      <c r="D39" s="9">
        <v>0.11852462802226717</v>
      </c>
      <c r="G39" s="20"/>
      <c r="K39" s="20"/>
    </row>
    <row r="40" spans="1:14" ht="14.65" thickBot="1" x14ac:dyDescent="0.5">
      <c r="A40" s="1">
        <v>19.510000000000002</v>
      </c>
      <c r="B40" s="1">
        <v>0.1003</v>
      </c>
      <c r="C40" s="1">
        <v>4.0999999999999999E-4</v>
      </c>
      <c r="D40" s="9">
        <v>0.10026178535327517</v>
      </c>
      <c r="F40" s="21" t="s">
        <v>21</v>
      </c>
      <c r="G40" s="22"/>
      <c r="H40" s="22"/>
      <c r="I40" s="22"/>
      <c r="J40" s="22"/>
      <c r="K40" s="22"/>
      <c r="L40" s="22"/>
      <c r="M40" s="22"/>
      <c r="N40" s="23"/>
    </row>
    <row r="41" spans="1:14" x14ac:dyDescent="0.45">
      <c r="A41" s="1">
        <v>19.97</v>
      </c>
      <c r="B41" s="1">
        <v>8.4599999999999995E-2</v>
      </c>
      <c r="C41" s="1">
        <v>5.5000000000000003E-4</v>
      </c>
      <c r="D41" s="9">
        <v>8.4359075466820713E-2</v>
      </c>
      <c r="F41" s="24" t="s">
        <v>16</v>
      </c>
      <c r="G41" s="24" t="s">
        <v>17</v>
      </c>
      <c r="H41" s="24" t="s">
        <v>18</v>
      </c>
      <c r="I41" s="24" t="s">
        <v>19</v>
      </c>
      <c r="K41" s="24" t="s">
        <v>16</v>
      </c>
      <c r="L41" s="24" t="s">
        <v>17</v>
      </c>
      <c r="M41" s="24" t="s">
        <v>18</v>
      </c>
      <c r="N41" s="24" t="s">
        <v>19</v>
      </c>
    </row>
    <row r="42" spans="1:14" x14ac:dyDescent="0.45">
      <c r="A42" s="1">
        <v>20.420000000000002</v>
      </c>
      <c r="B42" s="1">
        <v>7.17E-2</v>
      </c>
      <c r="C42" s="1">
        <v>8.8000000000000003E-4</v>
      </c>
      <c r="D42" s="9">
        <v>7.1136099836529562E-2</v>
      </c>
      <c r="F42" s="1" t="s">
        <v>13</v>
      </c>
      <c r="G42" s="1" cm="1">
        <f t="array" ref="G42:H42">TRANSPOSE(I28:I29)</f>
        <v>0.52740626219595999</v>
      </c>
      <c r="H42" s="1">
        <v>6.1497168116011832E-6</v>
      </c>
      <c r="I42" s="1">
        <f>H42/G42</f>
        <v>1.1660302981605915E-5</v>
      </c>
      <c r="K42" s="1" t="s">
        <v>13</v>
      </c>
      <c r="L42" s="1" cm="1">
        <f t="array" ref="L42:M42">TRANSPOSE(M28:M29)</f>
        <v>0.52740962309871064</v>
      </c>
      <c r="M42" s="1">
        <v>2.2687188905178455E-5</v>
      </c>
      <c r="N42" s="1">
        <f>M42/L42</f>
        <v>4.3016258922018743E-5</v>
      </c>
    </row>
    <row r="43" spans="1:14" ht="14.65" thickBot="1" x14ac:dyDescent="0.5">
      <c r="A43" s="1">
        <v>20.87</v>
      </c>
      <c r="B43" s="1">
        <v>5.8700000000000002E-2</v>
      </c>
      <c r="C43" s="1">
        <v>1.5399999999999999E-3</v>
      </c>
      <c r="D43" s="9">
        <v>5.9898496553152485E-2</v>
      </c>
      <c r="F43" s="1" t="s">
        <v>24</v>
      </c>
      <c r="G43" s="1">
        <f>1/G42</f>
        <v>1.8960715328564792</v>
      </c>
      <c r="H43" s="1">
        <f>I43*G43</f>
        <v>2.2108768547904502E-5</v>
      </c>
      <c r="I43" s="1">
        <f>I42</f>
        <v>1.1660302981605915E-5</v>
      </c>
      <c r="K43" s="1" t="s">
        <v>24</v>
      </c>
      <c r="L43" s="1">
        <f>1/L42</f>
        <v>1.8960594501948227</v>
      </c>
      <c r="M43" s="1">
        <f>N43*L43</f>
        <v>8.1561384241120991E-5</v>
      </c>
      <c r="N43" s="1">
        <f>N42</f>
        <v>4.3016258922018743E-5</v>
      </c>
    </row>
    <row r="44" spans="1:14" ht="14.65" thickBot="1" x14ac:dyDescent="0.5">
      <c r="A44" s="1">
        <v>21.33</v>
      </c>
      <c r="B44" s="1">
        <v>4.5900000000000003E-2</v>
      </c>
      <c r="C44" s="1">
        <v>2.7699999999999999E-3</v>
      </c>
      <c r="D44" s="9">
        <v>5.0171462359072563E-2</v>
      </c>
      <c r="F44" s="1" t="s">
        <v>20</v>
      </c>
      <c r="G44" s="26">
        <f>100*h*c_/k*G43</f>
        <v>2.7280238589818087</v>
      </c>
      <c r="H44" s="27">
        <f>100*h*c_/k*H43</f>
        <v>3.1809584736777654E-5</v>
      </c>
      <c r="I44" s="1"/>
      <c r="K44" s="1" t="s">
        <v>20</v>
      </c>
      <c r="L44" s="28">
        <f>100*h*c_/k*L43</f>
        <v>2.7280064747277297</v>
      </c>
      <c r="M44" s="25">
        <f>100*h*c_/k*M43</f>
        <v>1.173486328578316E-4</v>
      </c>
      <c r="N44" s="1"/>
    </row>
    <row r="45" spans="1:14" x14ac:dyDescent="0.45">
      <c r="G45" t="s">
        <v>22</v>
      </c>
      <c r="L45" t="s">
        <v>23</v>
      </c>
    </row>
  </sheetData>
  <mergeCells count="1">
    <mergeCell ref="K23:K24"/>
  </mergeCell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</vt:i4>
      </vt:variant>
    </vt:vector>
  </HeadingPairs>
  <TitlesOfParts>
    <vt:vector size="15" baseType="lpstr">
      <vt:lpstr>Michaelis-Menten</vt:lpstr>
      <vt:lpstr>Blackbody</vt:lpstr>
      <vt:lpstr>b_1</vt:lpstr>
      <vt:lpstr>b_2</vt:lpstr>
      <vt:lpstr>B_exp</vt:lpstr>
      <vt:lpstr>c_</vt:lpstr>
      <vt:lpstr>h</vt:lpstr>
      <vt:lpstr>k</vt:lpstr>
      <vt:lpstr>K_m</vt:lpstr>
      <vt:lpstr>resids</vt:lpstr>
      <vt:lpstr>S</vt:lpstr>
      <vt:lpstr>SD</vt:lpstr>
      <vt:lpstr>V</vt:lpstr>
      <vt:lpstr>V_m</vt:lpstr>
      <vt:lpstr>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2026-08-21T19:05:10Z</dcterms:created>
  <dcterms:modified xsi:type="dcterms:W3CDTF">2026-11-01T19:00:06Z</dcterms:modified>
</cp:coreProperties>
</file>